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集計ダッシュボード" sheetId="1" state="visible" r:id="rId1"/>
    <sheet xmlns:r="http://schemas.openxmlformats.org/officeDocument/2006/relationships" name="申込者名簿" sheetId="2" state="visible" r:id="rId2"/>
    <sheet xmlns:r="http://schemas.openxmlformats.org/officeDocument/2006/relationships" name="選択肢・料金マスタ（編集禁止）" sheetId="3" state="visible" r:id="rId3"/>
  </sheets>
  <definedNames>
    <definedName name="lst_cat">'選択肢・料金マスタ（編集禁止）'!$A$4:$A$10</definedName>
    <definedName name="lst_res">'選択肢・料金マスタ（編集禁止）'!$P$4:$P$6</definedName>
    <definedName name="lst_yn">'選択肢・料金マスタ（編集禁止）'!$Q$4:$Q$5</definedName>
    <definedName name="lst_att">'選択肢・料金マスタ（編集禁止）'!$R$4:$R$5</definedName>
    <definedName name="lst_act126">'選択肢・料金マスタ（編集禁止）'!$G$4:$G$8</definedName>
    <definedName name="lst_airport">'選択肢・料金マスタ（編集禁止）'!$X$4:$X$6</definedName>
    <definedName name="lst_hotel_need">'選択肢・料金マスタ（編集禁止）'!$Y$4:$Y$5</definedName>
    <definedName name="lst_hotel">'選択肢・料金マスタ（編集禁止）'!$AA$4:$AA$11</definedName>
    <definedName name="lst_room_type">'選択肢・料金マスタ（編集禁止）'!$AB$4:$AB$7</definedName>
    <definedName name="lst_stay">'選択肢・料金マスタ（編集禁止）'!$AC$4:$AC$5</definedName>
  </definedNames>
  <calcPr calcId="124519" calcMode="auto" fullCalcOnLoad="1"/>
</workbook>
</file>

<file path=xl/styles.xml><?xml version="1.0" encoding="utf-8"?>
<styleSheet xmlns="http://schemas.openxmlformats.org/spreadsheetml/2006/main">
  <numFmts count="0"/>
  <fonts count="15">
    <font>
      <name val="Calibri"/>
      <family val="2"/>
      <color theme="1"/>
      <sz val="11"/>
      <scheme val="minor"/>
    </font>
    <font>
      <b val="1"/>
      <color rgb="00FFFFFF"/>
      <sz val="12"/>
    </font>
    <font>
      <b val="1"/>
      <sz val="10"/>
    </font>
    <font>
      <b val="1"/>
      <i val="1"/>
      <color rgb="00C00000"/>
      <sz val="10"/>
    </font>
    <font>
      <b val="1"/>
      <color rgb="00FFFFFF"/>
      <sz val="11"/>
    </font>
    <font>
      <b val="1"/>
      <color rgb="00FFFFFF"/>
      <sz val="10"/>
    </font>
    <font>
      <b val="1"/>
      <color rgb="007A5B00"/>
      <sz val="11"/>
    </font>
    <font>
      <sz val="10"/>
    </font>
    <font>
      <b val="1"/>
      <color rgb="00555555"/>
      <sz val="9"/>
    </font>
    <font>
      <b val="1"/>
      <color rgb="00C00000"/>
      <sz val="10"/>
    </font>
    <font>
      <color rgb="00555555"/>
      <sz val="9"/>
    </font>
    <font>
      <b val="1"/>
      <color rgb="002F4858"/>
      <sz val="16"/>
    </font>
    <font>
      <color rgb="00888888"/>
      <sz val="10"/>
    </font>
    <font>
      <color rgb="00555555"/>
      <sz val="10"/>
    </font>
    <font>
      <b val="1"/>
      <color rgb="002F4858"/>
      <sz val="14"/>
    </font>
  </fonts>
  <fills count="17">
    <fill>
      <patternFill/>
    </fill>
    <fill>
      <patternFill patternType="gray125"/>
    </fill>
    <fill>
      <patternFill patternType="solid">
        <fgColor rgb="FFC00000"/>
      </patternFill>
    </fill>
    <fill>
      <patternFill patternType="solid">
        <fgColor rgb="FFF2F2F2"/>
      </patternFill>
    </fill>
    <fill>
      <patternFill patternType="solid">
        <fgColor rgb="FF4F6F8F"/>
      </patternFill>
    </fill>
    <fill>
      <patternFill patternType="solid">
        <fgColor rgb="FF7C9885"/>
      </patternFill>
    </fill>
    <fill>
      <patternFill patternType="solid">
        <fgColor rgb="FFB08968"/>
      </patternFill>
    </fill>
    <fill>
      <patternFill patternType="solid">
        <fgColor rgb="FFC06C5B"/>
      </patternFill>
    </fill>
    <fill>
      <patternFill patternType="solid">
        <fgColor rgb="FF6B8E9F"/>
      </patternFill>
    </fill>
    <fill>
      <patternFill patternType="solid">
        <fgColor rgb="FF8E7CA3"/>
      </patternFill>
    </fill>
    <fill>
      <patternFill patternType="solid">
        <fgColor rgb="FFB8860B"/>
      </patternFill>
    </fill>
    <fill>
      <patternFill patternType="solid">
        <fgColor rgb="00FFF2A8"/>
      </patternFill>
    </fill>
    <fill>
      <patternFill patternType="solid">
        <fgColor rgb="00FFFCE0"/>
      </patternFill>
    </fill>
    <fill>
      <patternFill patternType="solid">
        <fgColor rgb="FFFFF4DC"/>
      </patternFill>
    </fill>
    <fill>
      <patternFill patternType="solid">
        <fgColor rgb="FFFFFBEF"/>
      </patternFill>
    </fill>
    <fill>
      <patternFill patternType="solid">
        <fgColor rgb="00FFF3F3"/>
      </patternFill>
    </fill>
    <fill>
      <patternFill patternType="solid">
        <fgColor rgb="FFEAF1F6"/>
      </patternFill>
    </fill>
  </fills>
  <borders count="2">
    <border>
      <left/>
      <right/>
      <top/>
      <bottom/>
      <diagonal/>
    </border>
    <border>
      <left style="thin">
        <color rgb="00C9C9C9"/>
      </left>
      <right style="thin">
        <color rgb="00C9C9C9"/>
      </right>
      <top style="thin">
        <color rgb="00C9C9C9"/>
      </top>
      <bottom style="thin">
        <color rgb="00C9C9C9"/>
      </bottom>
    </border>
  </borders>
  <cellStyleXfs count="1">
    <xf numFmtId="0" fontId="0" fillId="0" borderId="0"/>
  </cellStyleXfs>
  <cellXfs count="39">
    <xf numFmtId="0" fontId="0" fillId="0" borderId="0" pivotButton="0" quotePrefix="0" xfId="0"/>
    <xf numFmtId="0" fontId="11" fillId="0" borderId="0" pivotButton="0" quotePrefix="0" xfId="0"/>
    <xf numFmtId="0" fontId="12" fillId="0" borderId="0" pivotButton="0" quotePrefix="0" xfId="0"/>
    <xf numFmtId="0" fontId="9" fillId="15" borderId="0" applyAlignment="1" pivotButton="0" quotePrefix="0" xfId="0">
      <alignment horizontal="left" vertical="center" wrapText="1"/>
    </xf>
    <xf numFmtId="0" fontId="13" fillId="16" borderId="1" applyAlignment="1" pivotButton="0" quotePrefix="0" xfId="0">
      <alignment horizontal="center" vertical="center" wrapText="1"/>
    </xf>
    <xf numFmtId="1" fontId="14" fillId="16" borderId="1" applyAlignment="1" pivotButton="0" quotePrefix="0" xfId="0">
      <alignment horizontal="center" vertical="center" wrapText="1"/>
    </xf>
    <xf numFmtId="3" fontId="14" fillId="16" borderId="1" applyAlignment="1" pivotButton="0" quotePrefix="0" xfId="0">
      <alignment horizontal="center" vertical="center" wrapText="1"/>
    </xf>
    <xf numFmtId="0" fontId="1" fillId="10" borderId="0" applyAlignment="1" pivotButton="0" quotePrefix="0" xfId="0">
      <alignment horizontal="center" vertical="center" wrapText="1"/>
    </xf>
    <xf numFmtId="0" fontId="7" fillId="0" borderId="1" applyAlignment="1" pivotButton="0" quotePrefix="0" xfId="0">
      <alignment horizontal="left" vertical="center" wrapText="1"/>
    </xf>
    <xf numFmtId="3" fontId="2" fillId="0" borderId="1" applyAlignment="1" pivotButton="0" quotePrefix="0" xfId="0">
      <alignment horizontal="right" vertical="center"/>
    </xf>
    <xf numFmtId="0" fontId="1" fillId="5" borderId="0" applyAlignment="1" pivotButton="0" quotePrefix="0" xfId="0">
      <alignment horizontal="center" vertical="center" wrapText="1"/>
    </xf>
    <xf numFmtId="0" fontId="1" fillId="7" borderId="0" applyAlignment="1" pivotButton="0" quotePrefix="0" xfId="0">
      <alignment horizontal="center" vertical="center" wrapText="1"/>
    </xf>
    <xf numFmtId="0" fontId="5" fillId="5" borderId="1" applyAlignment="1" pivotButton="0" quotePrefix="0" xfId="0">
      <alignment horizontal="center" vertical="center" wrapText="1"/>
    </xf>
    <xf numFmtId="0" fontId="5" fillId="7" borderId="1" applyAlignment="1" pivotButton="0" quotePrefix="0" xfId="0">
      <alignment horizontal="center" vertical="center" wrapText="1"/>
    </xf>
    <xf numFmtId="1" fontId="7" fillId="0" borderId="1" applyAlignment="1" pivotButton="0" quotePrefix="0" xfId="0">
      <alignment horizontal="center" vertical="center" wrapText="1"/>
    </xf>
    <xf numFmtId="3" fontId="7" fillId="0" borderId="1" applyAlignment="1" pivotButton="0" quotePrefix="0" xfId="0">
      <alignment horizontal="right" vertical="center"/>
    </xf>
    <xf numFmtId="1" fontId="2" fillId="0" borderId="1" applyAlignment="1" pivotButton="0" quotePrefix="0" xfId="0">
      <alignment horizontal="center" vertical="center" wrapText="1"/>
    </xf>
    <xf numFmtId="0" fontId="6" fillId="11" borderId="1" applyAlignment="1" pivotButton="0" quotePrefix="0" xfId="0">
      <alignment horizontal="center" vertical="center" wrapText="1"/>
    </xf>
    <xf numFmtId="0" fontId="0" fillId="12" borderId="1" applyAlignment="1" pivotButton="0" quotePrefix="0" xfId="0">
      <alignment horizontal="left" vertical="center" wrapText="1"/>
    </xf>
    <xf numFmtId="0" fontId="4" fillId="4" borderId="0" applyAlignment="1" pivotButton="0" quotePrefix="0" xfId="0">
      <alignment horizontal="center" vertical="center" wrapText="1"/>
    </xf>
    <xf numFmtId="0" fontId="4" fillId="5" borderId="0" applyAlignment="1" pivotButton="0" quotePrefix="0" xfId="0">
      <alignment horizontal="center" vertical="center" wrapText="1"/>
    </xf>
    <xf numFmtId="0" fontId="4" fillId="6" borderId="0" applyAlignment="1" pivotButton="0" quotePrefix="0" xfId="0">
      <alignment horizontal="center" vertical="center" wrapText="1"/>
    </xf>
    <xf numFmtId="0" fontId="4" fillId="7" borderId="0" applyAlignment="1" pivotButton="0" quotePrefix="0" xfId="0">
      <alignment horizontal="center" vertical="center" wrapText="1"/>
    </xf>
    <xf numFmtId="0" fontId="4" fillId="8" borderId="0" applyAlignment="1" pivotButton="0" quotePrefix="0" xfId="0">
      <alignment horizontal="center" vertical="center" wrapText="1"/>
    </xf>
    <xf numFmtId="0" fontId="4" fillId="9" borderId="0" applyAlignment="1" pivotButton="0" quotePrefix="0" xfId="0">
      <alignment horizontal="center" vertical="center" wrapText="1"/>
    </xf>
    <xf numFmtId="0" fontId="4" fillId="10" borderId="0" applyAlignment="1" pivotButton="0" quotePrefix="0" xfId="0">
      <alignment horizontal="center" vertical="center" wrapText="1"/>
    </xf>
    <xf numFmtId="0" fontId="5" fillId="4" borderId="1" applyAlignment="1" pivotButton="0" quotePrefix="0" xfId="0">
      <alignment horizontal="center" vertical="center" wrapText="1"/>
    </xf>
    <xf numFmtId="0" fontId="5" fillId="6" borderId="1" applyAlignment="1" pivotButton="0" quotePrefix="0" xfId="0">
      <alignment horizontal="center" vertical="center" wrapText="1"/>
    </xf>
    <xf numFmtId="0" fontId="5" fillId="8" borderId="1" applyAlignment="1" pivotButton="0" quotePrefix="0" xfId="0">
      <alignment horizontal="center" vertical="center" wrapText="1"/>
    </xf>
    <xf numFmtId="0" fontId="5" fillId="9" borderId="1" applyAlignment="1" pivotButton="0" quotePrefix="0" xfId="0">
      <alignment horizontal="center" vertical="center" wrapText="1"/>
    </xf>
    <xf numFmtId="0" fontId="5" fillId="10" borderId="1" applyAlignment="1" pivotButton="0" quotePrefix="0" xfId="0">
      <alignment horizontal="center" vertical="center" wrapText="1"/>
    </xf>
    <xf numFmtId="3" fontId="7" fillId="13" borderId="1" applyAlignment="1" pivotButton="0" quotePrefix="0" xfId="0">
      <alignment horizontal="right" vertical="center"/>
    </xf>
    <xf numFmtId="3" fontId="7" fillId="14" borderId="1" applyAlignment="1" pivotButton="0" quotePrefix="0" xfId="0">
      <alignment horizontal="right" vertical="center"/>
    </xf>
    <xf numFmtId="0" fontId="8" fillId="0" borderId="0" pivotButton="0" quotePrefix="0" xfId="0"/>
    <xf numFmtId="0" fontId="9" fillId="0" borderId="0" pivotButton="0" quotePrefix="0" xfId="0"/>
    <xf numFmtId="0" fontId="10" fillId="0" borderId="0" pivotButton="0" quotePrefix="0" xfId="0"/>
    <xf numFmtId="0" fontId="1" fillId="2" borderId="0" applyAlignment="1" pivotButton="0" quotePrefix="0" xfId="0">
      <alignment horizontal="center" vertical="center" wrapText="1"/>
    </xf>
    <xf numFmtId="0" fontId="2" fillId="3" borderId="0" pivotButton="0" quotePrefix="0" xfId="0"/>
    <xf numFmtId="0" fontId="3" fillId="0" borderId="0" pivotButton="0" quotePrefix="0" xfId="0"/>
  </cellXfs>
  <cellStyles count="1">
    <cellStyle name="Normal" xfId="0" builtinId="0" hidden="0"/>
  </cellStyles>
  <dxfs count="1">
    <dxf>
      <fill>
        <patternFill patternType="solid">
          <fgColor rgb="FFDBDBDB"/>
          <bgColor rgb="FFDBDBD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G29"/>
  <sheetViews>
    <sheetView showGridLines="0" workbookViewId="0">
      <selection activeCell="A1" sqref="A1"/>
    </sheetView>
  </sheetViews>
  <sheetFormatPr baseColWidth="8" defaultRowHeight="15"/>
  <cols>
    <col width="3" customWidth="1" min="1" max="1"/>
    <col width="22" customWidth="1" min="2" max="2"/>
    <col width="22" customWidth="1" min="3" max="3"/>
    <col width="22" customWidth="1" min="4" max="4"/>
    <col width="22" customWidth="1" min="5" max="5"/>
    <col width="22" customWidth="1" min="6" max="6"/>
    <col width="16" customWidth="1" min="7" max="7"/>
    <col width="16" customWidth="1" min="8" max="8"/>
    <col width="16" customWidth="1" min="9" max="9"/>
    <col width="16" customWidth="1" min="10" max="10"/>
    <col width="16" customWidth="1" min="11" max="11"/>
  </cols>
  <sheetData>
    <row r="1">
      <c r="B1" s="1" t="inlineStr">
        <is>
          <t>団体申込 集計ダッシュボード</t>
        </is>
      </c>
    </row>
    <row r="2">
      <c r="B2" s="2" t="inlineStr">
        <is>
          <t>2026 第4回 米山世界大会（数値は『申込者名簿』から自動集計）</t>
        </is>
      </c>
    </row>
    <row r="3" ht="34" customHeight="1">
      <c r="B3" s="3" t="inlineStr">
        <is>
          <t>※『申込者名簿』の一番上（4行目）にご記入の方が、この団体の代表者として登録されます。事務局からのご連絡は代表者の方あてに行います。
※『申込者名簿』1行目の「申込担当者」欄は必須です。複数の団体をおまとめの場合は、団体ごとの申込書すべてに同じお名前をご記入ください（重複して問題ありません）。</t>
        </is>
      </c>
    </row>
    <row r="4">
      <c r="B4" s="4" t="inlineStr">
        <is>
          <t>申込人数</t>
        </is>
      </c>
      <c r="C4" s="4" t="inlineStr">
        <is>
          <t>米山会への総額 TWD（カード決済）</t>
        </is>
      </c>
      <c r="D4" s="4" t="inlineStr">
        <is>
          <t>ご寄付 合計 TWD</t>
        </is>
      </c>
      <c r="E4" s="4" t="inlineStr">
        <is>
          <t>宿泊予約「必要」人数</t>
        </is>
      </c>
    </row>
    <row r="5" ht="26" customHeight="1">
      <c r="B5" s="5">
        <f>COUNTA('申込者名簿'!$K$4:$K$103)</f>
        <v/>
      </c>
      <c r="C5" s="6">
        <f>SUM('申込者名簿'!$AW$4:$AW$103)</f>
        <v/>
      </c>
      <c r="D5" s="6">
        <f>SUMPRODUCT(('申込者名簿'!$K$4:$K$103&lt;&gt;"")*('申込者名簿'!$AV$4:$AV$103&gt;0)*'申込者名簿'!$AV$4:$AV$103)</f>
        <v/>
      </c>
      <c r="E5" s="5">
        <f>COUNTIF('申込者名簿'!$AJ$4:$AJ$103,"必要")</f>
        <v/>
      </c>
    </row>
    <row r="7">
      <c r="B7" s="7" t="inlineStr">
        <is>
          <t>米山会への支払の内訳</t>
        </is>
      </c>
    </row>
    <row r="8">
      <c r="B8" s="8" t="inlineStr">
        <is>
          <t>基本参加費 計</t>
        </is>
      </c>
      <c r="C8" s="9">
        <f>SUM('申込者名簿'!$AS$4:$AS$103)</f>
        <v/>
      </c>
    </row>
    <row r="9">
      <c r="B9" s="8" t="inlineStr">
        <is>
          <t>本大会活動費 計</t>
        </is>
      </c>
      <c r="C9" s="9">
        <f>SUM('申込者名簿'!$AT$4:$AT$103)</f>
        <v/>
      </c>
    </row>
    <row r="10">
      <c r="B10" s="8" t="inlineStr">
        <is>
          <t>お子様料金 計</t>
        </is>
      </c>
      <c r="C10" s="9">
        <f>SUM('申込者名簿'!$AU$4:$AU$103)</f>
        <v/>
      </c>
    </row>
    <row r="11">
      <c r="B11" s="8" t="inlineStr">
        <is>
          <t>ご寄付 計</t>
        </is>
      </c>
      <c r="C11" s="9">
        <f>SUMPRODUCT(('申込者名簿'!$K$4:$K$103&lt;&gt;"")*('申込者名簿'!$AV$4:$AV$103&gt;0)*'申込者名簿'!$AV$4:$AV$103)</f>
        <v/>
      </c>
    </row>
    <row r="12">
      <c r="B12" s="8" t="inlineStr">
        <is>
          <t>合計（米山会へ）</t>
        </is>
      </c>
      <c r="C12" s="9">
        <f>SUM('申込者名簿'!$AW$4:$AW$103)</f>
        <v/>
      </c>
    </row>
    <row r="13">
      <c r="B13" s="10" t="inlineStr">
        <is>
          <t>参加区分別</t>
        </is>
      </c>
      <c r="F13" s="11" t="inlineStr">
        <is>
          <t>活動別 申込人数</t>
        </is>
      </c>
    </row>
    <row r="14">
      <c r="B14" s="12" t="inlineStr">
        <is>
          <t>区分</t>
        </is>
      </c>
      <c r="C14" s="12" t="inlineStr">
        <is>
          <t>人数</t>
        </is>
      </c>
      <c r="D14" s="12" t="inlineStr">
        <is>
          <t>金額 TWD</t>
        </is>
      </c>
      <c r="F14" s="13" t="inlineStr">
        <is>
          <t>活動</t>
        </is>
      </c>
      <c r="G14" s="13" t="inlineStr">
        <is>
          <t>申込数</t>
        </is>
      </c>
    </row>
    <row r="15">
      <c r="B15" s="8" t="inlineStr">
        <is>
          <t>ロータリアン</t>
        </is>
      </c>
      <c r="C15" s="14">
        <f>COUNTIF('申込者名簿'!$K$4:$K$103,"ロータリアン")</f>
        <v/>
      </c>
      <c r="D15" s="15">
        <f>SUMIF('申込者名簿'!$K$4:$K$103,"ロータリアン",'申込者名簿'!$AW$4:$AW$103)</f>
        <v/>
      </c>
      <c r="F15" s="8" t="inlineStr">
        <is>
          <t>温泉祈福式典(12/4)</t>
        </is>
      </c>
      <c r="G15" s="14">
        <f>COUNTIF('申込者名簿'!$AB$4:$AB$103,"参加")</f>
        <v/>
      </c>
    </row>
    <row r="16">
      <c r="B16" s="8" t="inlineStr">
        <is>
          <t>ロータリアンの家族・友人</t>
        </is>
      </c>
      <c r="C16" s="14">
        <f>COUNTIF('申込者名簿'!$K$4:$K$103,"ロータリアンの家族・友人")</f>
        <v/>
      </c>
      <c r="D16" s="15">
        <f>SUMIF('申込者名簿'!$K$4:$K$103,"ロータリアンの家族・友人",'申込者名簿'!$AW$4:$AW$103)</f>
        <v/>
      </c>
      <c r="F16" s="8" t="inlineStr">
        <is>
          <t>前夜祭(12/4)</t>
        </is>
      </c>
      <c r="G16" s="14">
        <f>COUNTIF('申込者名簿'!$AC$4:$AC$103,"参加")</f>
        <v/>
      </c>
    </row>
    <row r="17">
      <c r="B17" s="8" t="inlineStr">
        <is>
          <t>米山学友</t>
        </is>
      </c>
      <c r="C17" s="14">
        <f>COUNTIF('申込者名簿'!$K$4:$K$103,"米山学友")</f>
        <v/>
      </c>
      <c r="D17" s="15">
        <f>SUMIF('申込者名簿'!$K$4:$K$103,"米山学友",'申込者名簿'!$AW$4:$AW$103)</f>
        <v/>
      </c>
      <c r="F17" s="8" t="inlineStr">
        <is>
          <t>大会式典(12/5)</t>
        </is>
      </c>
      <c r="G17" s="14">
        <f>COUNTIF('申込者名簿'!$AD$4:$AD$103,"参加")</f>
        <v/>
      </c>
    </row>
    <row r="18">
      <c r="B18" s="8" t="inlineStr">
        <is>
          <t>米山学友の家族・友人</t>
        </is>
      </c>
      <c r="C18" s="14">
        <f>COUNTIF('申込者名簿'!$K$4:$K$103,"米山学友の家族・友人")</f>
        <v/>
      </c>
      <c r="D18" s="15">
        <f>SUMIF('申込者名簿'!$K$4:$K$103,"米山学友の家族・友人",'申込者名簿'!$AW$4:$AW$103)</f>
        <v/>
      </c>
      <c r="F18" s="8" t="inlineStr">
        <is>
          <t>大会晩餐会(12/5)</t>
        </is>
      </c>
      <c r="G18" s="14">
        <f>COUNTIF('申込者名簿'!$AE$4:$AE$103,"参加")</f>
        <v/>
      </c>
    </row>
    <row r="19">
      <c r="B19" s="8" t="inlineStr">
        <is>
          <t>現役米山奨学生</t>
        </is>
      </c>
      <c r="C19" s="14">
        <f>COUNTIF('申込者名簿'!$K$4:$K$103,"現役米山奨学生")</f>
        <v/>
      </c>
      <c r="D19" s="15">
        <f>SUMIF('申込者名簿'!$K$4:$K$103,"現役米山奨学生",'申込者名簿'!$AW$4:$AW$103)</f>
        <v/>
      </c>
      <c r="F19" s="8" t="inlineStr">
        <is>
          <t>お子様(大会式典+大会晩餐会)</t>
        </is>
      </c>
      <c r="G19" s="14">
        <f>SUM('申込者名簿'!$AF$4:$AF$103)</f>
        <v/>
      </c>
    </row>
    <row r="20">
      <c r="B20" s="8" t="inlineStr">
        <is>
          <t>ロータリー関係者</t>
        </is>
      </c>
      <c r="C20" s="14">
        <f>COUNTIF('申込者名簿'!$K$4:$K$103,"ロータリー関係者")</f>
        <v/>
      </c>
      <c r="D20" s="15">
        <f>SUMIF('申込者名簿'!$K$4:$K$103,"ロータリー関係者",'申込者名簿'!$AW$4:$AW$103)</f>
        <v/>
      </c>
      <c r="F20" s="8" t="inlineStr">
        <is>
          <t>お子様(前夜祭)</t>
        </is>
      </c>
      <c r="G20" s="14">
        <f>SUMPRODUCT(('申込者名簿'!$AC$4:$AC$103="参加")*'申込者名簿'!$AG$4:$AG$103)</f>
        <v/>
      </c>
    </row>
    <row r="21">
      <c r="B21" s="8" t="inlineStr">
        <is>
          <t>その他</t>
        </is>
      </c>
      <c r="C21" s="14">
        <f>COUNTIF('申込者名簿'!$K$4:$K$103,"その他")</f>
        <v/>
      </c>
      <c r="D21" s="15">
        <f>SUMIF('申込者名簿'!$K$4:$K$103,"その他",'申込者名簿'!$AW$4:$AW$103)</f>
        <v/>
      </c>
      <c r="F21" s="8" t="inlineStr">
        <is>
          <t>12/6 A. 釣りエビ体験（蘭楊蟹荘）</t>
        </is>
      </c>
      <c r="G21" s="14">
        <f>COUNTIF('申込者名簿'!$AH$4:$AH$103,"A. 釣りエビ体験（蘭楊蟹荘）")</f>
        <v/>
      </c>
    </row>
    <row r="22">
      <c r="F22" s="8" t="inlineStr">
        <is>
          <t>12/6 B. 蘭陽博物館</t>
        </is>
      </c>
      <c r="G22" s="14">
        <f>COUNTIF('申込者名簿'!$AH$4:$AH$103,"B. 蘭陽博物館")</f>
        <v/>
      </c>
    </row>
    <row r="23">
      <c r="F23" s="8" t="inlineStr">
        <is>
          <t>12/6 C. 国立伝統芸術センター</t>
        </is>
      </c>
      <c r="G23" s="14">
        <f>COUNTIF('申込者名簿'!$AH$4:$AH$103,"C. 国立伝統芸術センター")</f>
        <v/>
      </c>
    </row>
    <row r="24">
      <c r="F24" s="8" t="inlineStr">
        <is>
          <t>12/6 D. カバラン蒸留所＋北后寺</t>
        </is>
      </c>
      <c r="G24" s="14">
        <f>COUNTIF('申込者名簿'!$AH$4:$AH$103,"D. カバラン蒸留所＋北后寺")</f>
        <v/>
      </c>
    </row>
    <row r="25">
      <c r="F25" s="8" t="inlineStr">
        <is>
          <t>礁溪パレード(12/6)</t>
        </is>
      </c>
      <c r="G25" s="14">
        <f>COUNTIF('申込者名簿'!$AI$4:$AI$103,"参加")</f>
        <v/>
      </c>
    </row>
    <row r="29">
      <c r="B29" s="8" t="inlineStr">
        <is>
          <t>食事制限・アレルギーあり 人数</t>
        </is>
      </c>
      <c r="C29" s="16">
        <f>COUNTIF('申込者名簿'!$Z$4:$Z$103,"はい")</f>
        <v/>
      </c>
    </row>
  </sheetData>
  <mergeCells count="4">
    <mergeCell ref="F13:G13"/>
    <mergeCell ref="B13:D13"/>
    <mergeCell ref="B3:F3"/>
    <mergeCell ref="B7:C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W121"/>
  <sheetViews>
    <sheetView workbookViewId="0">
      <pane xSplit="3" ySplit="3" topLeftCell="D4" activePane="bottomRight" state="frozen"/>
      <selection pane="topRight"/>
      <selection pane="bottomLeft"/>
      <selection pane="bottomRight" activeCell="A1" sqref="A1"/>
    </sheetView>
  </sheetViews>
  <sheetFormatPr baseColWidth="8" defaultRowHeight="15"/>
  <cols>
    <col width="5" customWidth="1" min="1" max="1"/>
    <col width="12" customWidth="1" min="2" max="2"/>
    <col width="12" customWidth="1" min="3" max="3"/>
    <col width="12" customWidth="1" min="4" max="4"/>
    <col width="14" customWidth="1" min="5" max="5"/>
    <col width="14" customWidth="1" min="6" max="6"/>
    <col width="12" customWidth="1" min="7" max="7"/>
    <col width="22" customWidth="1" min="8" max="8"/>
    <col width="14" customWidth="1" min="9" max="9"/>
    <col width="12" customWidth="1" min="10" max="10"/>
    <col width="18" customWidth="1" min="11" max="11"/>
    <col width="12" customWidth="1" min="12" max="12"/>
    <col width="18" customWidth="1" min="13" max="13"/>
    <col width="20" customWidth="1" min="14" max="14"/>
    <col width="18" customWidth="1" min="15" max="15"/>
    <col width="12" customWidth="1" min="16" max="16"/>
    <col width="22" customWidth="1" min="17" max="17"/>
    <col width="12" customWidth="1" min="18" max="18"/>
    <col width="18" customWidth="1" min="19" max="19"/>
    <col width="12" customWidth="1" min="20" max="20"/>
    <col width="16" customWidth="1" min="21" max="21"/>
    <col width="14" customWidth="1" min="22" max="22"/>
    <col width="12" customWidth="1" min="23" max="23"/>
    <col width="16" customWidth="1" min="24" max="24"/>
    <col width="18" customWidth="1" min="25" max="25"/>
    <col width="12" customWidth="1" min="26" max="26"/>
    <col width="22" customWidth="1" min="27" max="27"/>
    <col width="12" customWidth="1" min="28" max="28"/>
    <col width="12" customWidth="1" min="29" max="29"/>
    <col width="12" customWidth="1" min="30" max="30"/>
    <col width="12" customWidth="1" min="31" max="31"/>
    <col width="14" customWidth="1" min="32" max="32"/>
    <col width="14" customWidth="1" min="33" max="33"/>
    <col width="24" customWidth="1" min="34" max="34"/>
    <col width="12" customWidth="1" min="35" max="35"/>
    <col width="14" customWidth="1" min="36" max="36"/>
    <col width="26" customWidth="1" min="37" max="37"/>
    <col width="10" customWidth="1" min="38" max="38"/>
    <col width="10" customWidth="1" min="39" max="39"/>
    <col width="28" customWidth="1" min="40" max="40"/>
    <col width="18" customWidth="1" min="41" max="41"/>
    <col width="24" customWidth="1" min="42" max="42"/>
    <col width="14" customWidth="1" min="43" max="43"/>
    <col width="18" customWidth="1" min="44" max="44"/>
    <col width="12" customWidth="1" min="45" max="45"/>
    <col width="12" customWidth="1" min="46" max="46"/>
    <col width="12" customWidth="1" min="47" max="47"/>
    <col width="13" customWidth="1" min="48" max="48"/>
    <col width="15" customWidth="1" min="49" max="49"/>
  </cols>
  <sheetData>
    <row r="1" ht="30" customHeight="1">
      <c r="A1" s="17" t="inlineStr">
        <is>
          <t>申込担当者（填表者）</t>
        </is>
      </c>
      <c r="C1" s="18" t="n"/>
    </row>
    <row r="2" ht="24" customHeight="1">
      <c r="A2" s="19" t="inlineStr">
        <is>
          <t>No.</t>
        </is>
      </c>
      <c r="B2" s="19" t="inlineStr">
        <is>
          <t>基本情報</t>
        </is>
      </c>
      <c r="L2" s="20" t="inlineStr">
        <is>
          <t>区分別の詳細情報（参加区分により記入欄が異なります）</t>
        </is>
      </c>
      <c r="Z2" s="21" t="inlineStr">
        <is>
          <t>食事・アレルギー</t>
        </is>
      </c>
      <c r="AB2" s="22" t="inlineStr">
        <is>
          <t>参加イベント選択</t>
        </is>
      </c>
      <c r="AJ2" s="23" t="inlineStr">
        <is>
          <t>宿泊（「宿泊予約」が『必要』の方のみご記入ください）</t>
        </is>
      </c>
      <c r="AQ2" s="24" t="inlineStr">
        <is>
          <t>台湾へのフライト情報（任意）</t>
        </is>
      </c>
      <c r="AS2" s="25" t="inlineStr">
        <is>
          <t>費用（自動計算）</t>
        </is>
      </c>
    </row>
    <row r="3" ht="46" customHeight="1">
      <c r="B3" s="26" t="inlineStr">
        <is>
          <t>申込日</t>
        </is>
      </c>
      <c r="C3" s="26" t="inlineStr">
        <is>
          <t>お名前（漢字・姓）</t>
        </is>
      </c>
      <c r="D3" s="26" t="inlineStr">
        <is>
          <t>お名前（漢字・名）</t>
        </is>
      </c>
      <c r="E3" s="26" t="inlineStr">
        <is>
          <t>お名前（ローマ字・姓）</t>
        </is>
      </c>
      <c r="F3" s="26" t="inlineStr">
        <is>
          <t>お名前（ローマ字・名）</t>
        </is>
      </c>
      <c r="G3" s="26" t="inlineStr">
        <is>
          <t>生年月日</t>
        </is>
      </c>
      <c r="H3" s="26" t="inlineStr">
        <is>
          <t>E-mail</t>
        </is>
      </c>
      <c r="I3" s="26" t="inlineStr">
        <is>
          <t>電話番号</t>
        </is>
      </c>
      <c r="J3" s="26" t="inlineStr">
        <is>
          <t>お住まいの地域</t>
        </is>
      </c>
      <c r="K3" s="26" t="inlineStr">
        <is>
          <t>参加区分</t>
        </is>
      </c>
      <c r="L3" s="12" t="inlineStr">
        <is>
          <t>地区番号(4桁)
[ロータリアン]</t>
        </is>
      </c>
      <c r="M3" s="12" t="inlineStr">
        <is>
          <t>所属クラブ名
[ロータリアン]</t>
        </is>
      </c>
      <c r="N3" s="12" t="inlineStr">
        <is>
          <t>過去にご経験のある役職
[ロータリアン]</t>
        </is>
      </c>
      <c r="O3" s="12" t="inlineStr">
        <is>
          <t>現在のロータリー役職
[ロータリアン]</t>
        </is>
      </c>
      <c r="P3" s="12" t="inlineStr">
        <is>
          <t>元米山奨学生ですか
[ロータリアン]</t>
        </is>
      </c>
      <c r="Q3" s="12" t="inlineStr">
        <is>
          <t>どの社員・学友のご家族・ご友人
[家族・友人]</t>
        </is>
      </c>
      <c r="R3" s="12" t="inlineStr">
        <is>
          <t>奨学生番号
[米山学友]</t>
        </is>
      </c>
      <c r="S3" s="12" t="inlineStr">
        <is>
          <t>世話クラブ名
[米山学友]</t>
        </is>
      </c>
      <c r="T3" s="12" t="inlineStr">
        <is>
          <t>お世話地区(4桁)
[米山学友]</t>
        </is>
      </c>
      <c r="U3" s="12" t="inlineStr">
        <is>
          <t>所属学友会
[米山学友]</t>
        </is>
      </c>
      <c r="V3" s="12" t="inlineStr">
        <is>
          <t>学友会の役職
[米山学友]</t>
        </is>
      </c>
      <c r="W3" s="12" t="inlineStr">
        <is>
          <t>ロータリアンでもありますか
[米山学友]</t>
        </is>
      </c>
      <c r="X3" s="12" t="inlineStr">
        <is>
          <t>ロータリーとの関係
[関係者]</t>
        </is>
      </c>
      <c r="Y3" s="12" t="inlineStr">
        <is>
          <t>その他（自由記述）
[その他]</t>
        </is>
      </c>
      <c r="Z3" s="27" t="inlineStr">
        <is>
          <t>アレルギー・食事制限の有無</t>
        </is>
      </c>
      <c r="AA3" s="27" t="inlineStr">
        <is>
          <t>アレルギー・食事制限の内容</t>
        </is>
      </c>
      <c r="AB3" s="13" t="inlineStr">
        <is>
          <t>温泉祈福式典(12/4)
無料</t>
        </is>
      </c>
      <c r="AC3" s="13" t="inlineStr">
        <is>
          <t>前夜祭(12/4)
NT$1,500</t>
        </is>
      </c>
      <c r="AD3" s="13" t="inlineStr">
        <is>
          <t>大会式典(12/5)</t>
        </is>
      </c>
      <c r="AE3" s="13" t="inlineStr">
        <is>
          <t>大会晩餐会(12/5)</t>
        </is>
      </c>
      <c r="AF3" s="13" t="inlineStr">
        <is>
          <t>お子様人数(大会式典+大会晩餐会)
NT$1,300/名</t>
        </is>
      </c>
      <c r="AG3" s="13" t="inlineStr">
        <is>
          <t>お子様人数(前夜祭)
NT$800/名</t>
        </is>
      </c>
      <c r="AH3" s="13" t="inlineStr">
        <is>
          <t>12/6文化体験 活動
NT$1,200</t>
        </is>
      </c>
      <c r="AI3" s="13" t="inlineStr">
        <is>
          <t>礁溪パレード(12/6)
無料</t>
        </is>
      </c>
      <c r="AJ3" s="28" t="inlineStr">
        <is>
          <t>宿泊予約
(必要/不要)</t>
        </is>
      </c>
      <c r="AK3" s="28" t="inlineStr">
        <is>
          <t>ご希望のホテル</t>
        </is>
      </c>
      <c r="AL3" s="28" t="inlineStr">
        <is>
          <t>12/4 泊</t>
        </is>
      </c>
      <c r="AM3" s="28" t="inlineStr">
        <is>
          <t>12/5 泊</t>
        </is>
      </c>
      <c r="AN3" s="28" t="inlineStr">
        <is>
          <t>部屋タイプ</t>
        </is>
      </c>
      <c r="AO3" s="28" t="inlineStr">
        <is>
          <t>同室者のお名前
(いる場合)</t>
        </is>
      </c>
      <c r="AP3" s="28" t="inlineStr">
        <is>
          <t>宿泊のご希望・ご相談</t>
        </is>
      </c>
      <c r="AQ3" s="29" t="inlineStr">
        <is>
          <t>来台便名
(わかる方のみ)</t>
        </is>
      </c>
      <c r="AR3" s="29" t="inlineStr">
        <is>
          <t>到着空港
(わかる方のみ)</t>
        </is>
      </c>
      <c r="AS3" s="30" t="inlineStr">
        <is>
          <t>基本参加費 TWD</t>
        </is>
      </c>
      <c r="AT3" s="30" t="inlineStr">
        <is>
          <t>本大会活動費 TWD</t>
        </is>
      </c>
      <c r="AU3" s="30" t="inlineStr">
        <is>
          <t>お子様料金 TWD</t>
        </is>
      </c>
      <c r="AV3" s="30" t="inlineStr">
        <is>
          <t>ご寄付 TWD
(任意・例:2000/4000)</t>
        </is>
      </c>
      <c r="AW3" s="30" t="inlineStr">
        <is>
          <t>米山会への支払額
(カード決済) TWD</t>
        </is>
      </c>
    </row>
    <row r="4">
      <c r="A4" s="8" t="n">
        <v>1</v>
      </c>
      <c r="B4" s="8" t="n"/>
      <c r="C4" s="8" t="n"/>
      <c r="D4" s="8" t="n"/>
      <c r="E4" s="8" t="n"/>
      <c r="F4" s="8" t="n"/>
      <c r="G4" s="8" t="n"/>
      <c r="H4" s="8" t="n"/>
      <c r="I4" s="8" t="n"/>
      <c r="J4" s="8" t="n"/>
      <c r="K4" s="8" t="n"/>
      <c r="L4" s="8" t="n"/>
      <c r="M4" s="8" t="n"/>
      <c r="N4" s="8" t="n"/>
      <c r="O4" s="8" t="n"/>
      <c r="P4" s="8" t="n"/>
      <c r="Q4" s="8" t="n"/>
      <c r="R4" s="8" t="n"/>
      <c r="S4" s="8" t="n"/>
      <c r="T4" s="8" t="n"/>
      <c r="U4" s="8" t="n"/>
      <c r="V4" s="8" t="n"/>
      <c r="W4" s="8" t="n"/>
      <c r="X4" s="8" t="n"/>
      <c r="Y4" s="8" t="n"/>
      <c r="Z4" s="8" t="n"/>
      <c r="AA4" s="8" t="n"/>
      <c r="AB4" s="8" t="n"/>
      <c r="AC4" s="8" t="n"/>
      <c r="AD4" s="8" t="n"/>
      <c r="AE4" s="8" t="n"/>
      <c r="AF4" s="8" t="n"/>
      <c r="AG4" s="8" t="n"/>
      <c r="AH4" s="8" t="n"/>
      <c r="AI4" s="8" t="n"/>
      <c r="AJ4" s="8" t="n"/>
      <c r="AK4" s="8" t="n"/>
      <c r="AL4" s="8" t="n"/>
      <c r="AM4" s="8" t="n"/>
      <c r="AN4" s="8" t="n"/>
      <c r="AO4" s="8" t="n"/>
      <c r="AP4" s="8" t="n"/>
      <c r="AQ4" s="8" t="n"/>
      <c r="AR4" s="8" t="n"/>
      <c r="AS4" s="31">
        <f>IF($K4="","",IFERROR(VLOOKUP($K4,'選択肢・料金マスタ（編集禁止）'!$A$4:$B$10,2,FALSE),0))</f>
        <v/>
      </c>
      <c r="AT4" s="31">
        <f>IF($K4="","",IF($AC4="参加",1500,0)+IFERROR(VLOOKUP($AH4,'選択肢・料金マスタ（編集禁止）'!$G$4:$H$8,2,FALSE),0))</f>
        <v/>
      </c>
      <c r="AU4" s="31">
        <f>IF($K4="","",MIN(10,MAX(0,N($AF4)))*1300+IF($AC4="参加",MIN(MIN(10,MAX(0,N($AG4))),MIN(10,MAX(0,N($AF4)))),0)*800)</f>
        <v/>
      </c>
      <c r="AV4" s="32" t="n"/>
      <c r="AW4" s="31">
        <f>IF($K4="","",$AS4+$AT4+N($AU4)+MAX(0,$AV4))</f>
        <v/>
      </c>
    </row>
    <row r="5">
      <c r="A5" s="8" t="n">
        <v>2</v>
      </c>
      <c r="B5" s="8" t="n"/>
      <c r="C5" s="8" t="n"/>
      <c r="D5" s="8" t="n"/>
      <c r="E5" s="8" t="n"/>
      <c r="F5" s="8" t="n"/>
      <c r="G5" s="8" t="n"/>
      <c r="H5" s="8" t="n"/>
      <c r="I5" s="8" t="n"/>
      <c r="J5" s="8" t="n"/>
      <c r="K5" s="8" t="n"/>
      <c r="L5" s="8" t="n"/>
      <c r="M5" s="8" t="n"/>
      <c r="N5" s="8" t="n"/>
      <c r="O5" s="8" t="n"/>
      <c r="P5" s="8" t="n"/>
      <c r="Q5" s="8" t="n"/>
      <c r="R5" s="8" t="n"/>
      <c r="S5" s="8" t="n"/>
      <c r="T5" s="8" t="n"/>
      <c r="U5" s="8" t="n"/>
      <c r="V5" s="8" t="n"/>
      <c r="W5" s="8" t="n"/>
      <c r="X5" s="8" t="n"/>
      <c r="Y5" s="8" t="n"/>
      <c r="Z5" s="8" t="n"/>
      <c r="AA5" s="8" t="n"/>
      <c r="AB5" s="8" t="n"/>
      <c r="AC5" s="8" t="n"/>
      <c r="AD5" s="8" t="n"/>
      <c r="AE5" s="8" t="n"/>
      <c r="AF5" s="8" t="n"/>
      <c r="AG5" s="8" t="n"/>
      <c r="AH5" s="8" t="n"/>
      <c r="AI5" s="8" t="n"/>
      <c r="AJ5" s="8" t="n"/>
      <c r="AK5" s="8" t="n"/>
      <c r="AL5" s="8" t="n"/>
      <c r="AM5" s="8" t="n"/>
      <c r="AN5" s="8" t="n"/>
      <c r="AO5" s="8" t="n"/>
      <c r="AP5" s="8" t="n"/>
      <c r="AQ5" s="8" t="n"/>
      <c r="AR5" s="8" t="n"/>
      <c r="AS5" s="31">
        <f>IF($K5="","",IFERROR(VLOOKUP($K5,'選択肢・料金マスタ（編集禁止）'!$A$4:$B$10,2,FALSE),0))</f>
        <v/>
      </c>
      <c r="AT5" s="31">
        <f>IF($K5="","",IF($AC5="参加",1500,0)+IFERROR(VLOOKUP($AH5,'選択肢・料金マスタ（編集禁止）'!$G$4:$H$8,2,FALSE),0))</f>
        <v/>
      </c>
      <c r="AU5" s="31">
        <f>IF($K5="","",MIN(10,MAX(0,N($AF5)))*1300+IF($AC5="参加",MIN(MIN(10,MAX(0,N($AG5))),MIN(10,MAX(0,N($AF5)))),0)*800)</f>
        <v/>
      </c>
      <c r="AV5" s="32" t="n"/>
      <c r="AW5" s="31">
        <f>IF($K5="","",$AS5+$AT5+N($AU5)+MAX(0,$AV5))</f>
        <v/>
      </c>
    </row>
    <row r="6">
      <c r="A6" s="8" t="n">
        <v>3</v>
      </c>
      <c r="B6" s="8" t="n"/>
      <c r="C6" s="8" t="n"/>
      <c r="D6" s="8" t="n"/>
      <c r="E6" s="8" t="n"/>
      <c r="F6" s="8" t="n"/>
      <c r="G6" s="8" t="n"/>
      <c r="H6" s="8" t="n"/>
      <c r="I6" s="8" t="n"/>
      <c r="J6" s="8" t="n"/>
      <c r="K6" s="8" t="n"/>
      <c r="L6" s="8" t="n"/>
      <c r="M6" s="8" t="n"/>
      <c r="N6" s="8" t="n"/>
      <c r="O6" s="8" t="n"/>
      <c r="P6" s="8" t="n"/>
      <c r="Q6" s="8" t="n"/>
      <c r="R6" s="8" t="n"/>
      <c r="S6" s="8" t="n"/>
      <c r="T6" s="8" t="n"/>
      <c r="U6" s="8" t="n"/>
      <c r="V6" s="8" t="n"/>
      <c r="W6" s="8" t="n"/>
      <c r="X6" s="8" t="n"/>
      <c r="Y6" s="8" t="n"/>
      <c r="Z6" s="8" t="n"/>
      <c r="AA6" s="8" t="n"/>
      <c r="AB6" s="8" t="n"/>
      <c r="AC6" s="8" t="n"/>
      <c r="AD6" s="8" t="n"/>
      <c r="AE6" s="8" t="n"/>
      <c r="AF6" s="8" t="n"/>
      <c r="AG6" s="8" t="n"/>
      <c r="AH6" s="8" t="n"/>
      <c r="AI6" s="8" t="n"/>
      <c r="AJ6" s="8" t="n"/>
      <c r="AK6" s="8" t="n"/>
      <c r="AL6" s="8" t="n"/>
      <c r="AM6" s="8" t="n"/>
      <c r="AN6" s="8" t="n"/>
      <c r="AO6" s="8" t="n"/>
      <c r="AP6" s="8" t="n"/>
      <c r="AQ6" s="8" t="n"/>
      <c r="AR6" s="8" t="n"/>
      <c r="AS6" s="31">
        <f>IF($K6="","",IFERROR(VLOOKUP($K6,'選択肢・料金マスタ（編集禁止）'!$A$4:$B$10,2,FALSE),0))</f>
        <v/>
      </c>
      <c r="AT6" s="31">
        <f>IF($K6="","",IF($AC6="参加",1500,0)+IFERROR(VLOOKUP($AH6,'選択肢・料金マスタ（編集禁止）'!$G$4:$H$8,2,FALSE),0))</f>
        <v/>
      </c>
      <c r="AU6" s="31">
        <f>IF($K6="","",MIN(10,MAX(0,N($AF6)))*1300+IF($AC6="参加",MIN(MIN(10,MAX(0,N($AG6))),MIN(10,MAX(0,N($AF6)))),0)*800)</f>
        <v/>
      </c>
      <c r="AV6" s="32" t="n"/>
      <c r="AW6" s="31">
        <f>IF($K6="","",$AS6+$AT6+N($AU6)+MAX(0,$AV6))</f>
        <v/>
      </c>
    </row>
    <row r="7">
      <c r="A7" s="8" t="n">
        <v>4</v>
      </c>
      <c r="B7" s="8" t="n"/>
      <c r="C7" s="8" t="n"/>
      <c r="D7" s="8" t="n"/>
      <c r="E7" s="8" t="n"/>
      <c r="F7" s="8" t="n"/>
      <c r="G7" s="8" t="n"/>
      <c r="H7" s="8" t="n"/>
      <c r="I7" s="8" t="n"/>
      <c r="J7" s="8" t="n"/>
      <c r="K7" s="8" t="n"/>
      <c r="L7" s="8" t="n"/>
      <c r="M7" s="8" t="n"/>
      <c r="N7" s="8" t="n"/>
      <c r="O7" s="8" t="n"/>
      <c r="P7" s="8" t="n"/>
      <c r="Q7" s="8" t="n"/>
      <c r="R7" s="8" t="n"/>
      <c r="S7" s="8" t="n"/>
      <c r="T7" s="8" t="n"/>
      <c r="U7" s="8" t="n"/>
      <c r="V7" s="8" t="n"/>
      <c r="W7" s="8" t="n"/>
      <c r="X7" s="8" t="n"/>
      <c r="Y7" s="8" t="n"/>
      <c r="Z7" s="8" t="n"/>
      <c r="AA7" s="8" t="n"/>
      <c r="AB7" s="8" t="n"/>
      <c r="AC7" s="8" t="n"/>
      <c r="AD7" s="8" t="n"/>
      <c r="AE7" s="8" t="n"/>
      <c r="AF7" s="8" t="n"/>
      <c r="AG7" s="8" t="n"/>
      <c r="AH7" s="8" t="n"/>
      <c r="AI7" s="8" t="n"/>
      <c r="AJ7" s="8" t="n"/>
      <c r="AK7" s="8" t="n"/>
      <c r="AL7" s="8" t="n"/>
      <c r="AM7" s="8" t="n"/>
      <c r="AN7" s="8" t="n"/>
      <c r="AO7" s="8" t="n"/>
      <c r="AP7" s="8" t="n"/>
      <c r="AQ7" s="8" t="n"/>
      <c r="AR7" s="8" t="n"/>
      <c r="AS7" s="31">
        <f>IF($K7="","",IFERROR(VLOOKUP($K7,'選択肢・料金マスタ（編集禁止）'!$A$4:$B$10,2,FALSE),0))</f>
        <v/>
      </c>
      <c r="AT7" s="31">
        <f>IF($K7="","",IF($AC7="参加",1500,0)+IFERROR(VLOOKUP($AH7,'選択肢・料金マスタ（編集禁止）'!$G$4:$H$8,2,FALSE),0))</f>
        <v/>
      </c>
      <c r="AU7" s="31">
        <f>IF($K7="","",MIN(10,MAX(0,N($AF7)))*1300+IF($AC7="参加",MIN(MIN(10,MAX(0,N($AG7))),MIN(10,MAX(0,N($AF7)))),0)*800)</f>
        <v/>
      </c>
      <c r="AV7" s="32" t="n"/>
      <c r="AW7" s="31">
        <f>IF($K7="","",$AS7+$AT7+N($AU7)+MAX(0,$AV7))</f>
        <v/>
      </c>
    </row>
    <row r="8">
      <c r="A8" s="8" t="n">
        <v>5</v>
      </c>
      <c r="B8" s="8" t="n"/>
      <c r="C8" s="8" t="n"/>
      <c r="D8" s="8" t="n"/>
      <c r="E8" s="8" t="n"/>
      <c r="F8" s="8" t="n"/>
      <c r="G8" s="8" t="n"/>
      <c r="H8" s="8" t="n"/>
      <c r="I8" s="8" t="n"/>
      <c r="J8" s="8" t="n"/>
      <c r="K8" s="8" t="n"/>
      <c r="L8" s="8" t="n"/>
      <c r="M8" s="8" t="n"/>
      <c r="N8" s="8" t="n"/>
      <c r="O8" s="8" t="n"/>
      <c r="P8" s="8" t="n"/>
      <c r="Q8" s="8" t="n"/>
      <c r="R8" s="8" t="n"/>
      <c r="S8" s="8" t="n"/>
      <c r="T8" s="8" t="n"/>
      <c r="U8" s="8" t="n"/>
      <c r="V8" s="8" t="n"/>
      <c r="W8" s="8" t="n"/>
      <c r="X8" s="8" t="n"/>
      <c r="Y8" s="8" t="n"/>
      <c r="Z8" s="8" t="n"/>
      <c r="AA8" s="8" t="n"/>
      <c r="AB8" s="8" t="n"/>
      <c r="AC8" s="8" t="n"/>
      <c r="AD8" s="8" t="n"/>
      <c r="AE8" s="8" t="n"/>
      <c r="AF8" s="8" t="n"/>
      <c r="AG8" s="8" t="n"/>
      <c r="AH8" s="8" t="n"/>
      <c r="AI8" s="8" t="n"/>
      <c r="AJ8" s="8" t="n"/>
      <c r="AK8" s="8" t="n"/>
      <c r="AL8" s="8" t="n"/>
      <c r="AM8" s="8" t="n"/>
      <c r="AN8" s="8" t="n"/>
      <c r="AO8" s="8" t="n"/>
      <c r="AP8" s="8" t="n"/>
      <c r="AQ8" s="8" t="n"/>
      <c r="AR8" s="8" t="n"/>
      <c r="AS8" s="31">
        <f>IF($K8="","",IFERROR(VLOOKUP($K8,'選択肢・料金マスタ（編集禁止）'!$A$4:$B$10,2,FALSE),0))</f>
        <v/>
      </c>
      <c r="AT8" s="31">
        <f>IF($K8="","",IF($AC8="参加",1500,0)+IFERROR(VLOOKUP($AH8,'選択肢・料金マスタ（編集禁止）'!$G$4:$H$8,2,FALSE),0))</f>
        <v/>
      </c>
      <c r="AU8" s="31">
        <f>IF($K8="","",MIN(10,MAX(0,N($AF8)))*1300+IF($AC8="参加",MIN(MIN(10,MAX(0,N($AG8))),MIN(10,MAX(0,N($AF8)))),0)*800)</f>
        <v/>
      </c>
      <c r="AV8" s="32" t="n"/>
      <c r="AW8" s="31">
        <f>IF($K8="","",$AS8+$AT8+N($AU8)+MAX(0,$AV8))</f>
        <v/>
      </c>
    </row>
    <row r="9">
      <c r="A9" s="8" t="n">
        <v>6</v>
      </c>
      <c r="B9" s="8" t="n"/>
      <c r="C9" s="8" t="n"/>
      <c r="D9" s="8" t="n"/>
      <c r="E9" s="8" t="n"/>
      <c r="F9" s="8" t="n"/>
      <c r="G9" s="8" t="n"/>
      <c r="H9" s="8" t="n"/>
      <c r="I9" s="8" t="n"/>
      <c r="J9" s="8" t="n"/>
      <c r="K9" s="8" t="n"/>
      <c r="L9" s="8" t="n"/>
      <c r="M9" s="8" t="n"/>
      <c r="N9" s="8" t="n"/>
      <c r="O9" s="8" t="n"/>
      <c r="P9" s="8" t="n"/>
      <c r="Q9" s="8" t="n"/>
      <c r="R9" s="8" t="n"/>
      <c r="S9" s="8" t="n"/>
      <c r="T9" s="8" t="n"/>
      <c r="U9" s="8" t="n"/>
      <c r="V9" s="8" t="n"/>
      <c r="W9" s="8" t="n"/>
      <c r="X9" s="8" t="n"/>
      <c r="Y9" s="8" t="n"/>
      <c r="Z9" s="8" t="n"/>
      <c r="AA9" s="8" t="n"/>
      <c r="AB9" s="8" t="n"/>
      <c r="AC9" s="8" t="n"/>
      <c r="AD9" s="8" t="n"/>
      <c r="AE9" s="8" t="n"/>
      <c r="AF9" s="8" t="n"/>
      <c r="AG9" s="8" t="n"/>
      <c r="AH9" s="8" t="n"/>
      <c r="AI9" s="8" t="n"/>
      <c r="AJ9" s="8" t="n"/>
      <c r="AK9" s="8" t="n"/>
      <c r="AL9" s="8" t="n"/>
      <c r="AM9" s="8" t="n"/>
      <c r="AN9" s="8" t="n"/>
      <c r="AO9" s="8" t="n"/>
      <c r="AP9" s="8" t="n"/>
      <c r="AQ9" s="8" t="n"/>
      <c r="AR9" s="8" t="n"/>
      <c r="AS9" s="31">
        <f>IF($K9="","",IFERROR(VLOOKUP($K9,'選択肢・料金マスタ（編集禁止）'!$A$4:$B$10,2,FALSE),0))</f>
        <v/>
      </c>
      <c r="AT9" s="31">
        <f>IF($K9="","",IF($AC9="参加",1500,0)+IFERROR(VLOOKUP($AH9,'選択肢・料金マスタ（編集禁止）'!$G$4:$H$8,2,FALSE),0))</f>
        <v/>
      </c>
      <c r="AU9" s="31">
        <f>IF($K9="","",MIN(10,MAX(0,N($AF9)))*1300+IF($AC9="参加",MIN(MIN(10,MAX(0,N($AG9))),MIN(10,MAX(0,N($AF9)))),0)*800)</f>
        <v/>
      </c>
      <c r="AV9" s="32" t="n"/>
      <c r="AW9" s="31">
        <f>IF($K9="","",$AS9+$AT9+N($AU9)+MAX(0,$AV9))</f>
        <v/>
      </c>
    </row>
    <row r="10">
      <c r="A10" s="8" t="n">
        <v>7</v>
      </c>
      <c r="B10" s="8" t="n"/>
      <c r="C10" s="8" t="n"/>
      <c r="D10" s="8" t="n"/>
      <c r="E10" s="8" t="n"/>
      <c r="F10" s="8" t="n"/>
      <c r="G10" s="8" t="n"/>
      <c r="H10" s="8" t="n"/>
      <c r="I10" s="8" t="n"/>
      <c r="J10" s="8" t="n"/>
      <c r="K10" s="8" t="n"/>
      <c r="L10" s="8" t="n"/>
      <c r="M10" s="8" t="n"/>
      <c r="N10" s="8" t="n"/>
      <c r="O10" s="8" t="n"/>
      <c r="P10" s="8" t="n"/>
      <c r="Q10" s="8" t="n"/>
      <c r="R10" s="8" t="n"/>
      <c r="S10" s="8" t="n"/>
      <c r="T10" s="8" t="n"/>
      <c r="U10" s="8" t="n"/>
      <c r="V10" s="8" t="n"/>
      <c r="W10" s="8" t="n"/>
      <c r="X10" s="8" t="n"/>
      <c r="Y10" s="8" t="n"/>
      <c r="Z10" s="8" t="n"/>
      <c r="AA10" s="8" t="n"/>
      <c r="AB10" s="8" t="n"/>
      <c r="AC10" s="8" t="n"/>
      <c r="AD10" s="8" t="n"/>
      <c r="AE10" s="8" t="n"/>
      <c r="AF10" s="8" t="n"/>
      <c r="AG10" s="8" t="n"/>
      <c r="AH10" s="8" t="n"/>
      <c r="AI10" s="8" t="n"/>
      <c r="AJ10" s="8" t="n"/>
      <c r="AK10" s="8" t="n"/>
      <c r="AL10" s="8" t="n"/>
      <c r="AM10" s="8" t="n"/>
      <c r="AN10" s="8" t="n"/>
      <c r="AO10" s="8" t="n"/>
      <c r="AP10" s="8" t="n"/>
      <c r="AQ10" s="8" t="n"/>
      <c r="AR10" s="8" t="n"/>
      <c r="AS10" s="31">
        <f>IF($K10="","",IFERROR(VLOOKUP($K10,'選択肢・料金マスタ（編集禁止）'!$A$4:$B$10,2,FALSE),0))</f>
        <v/>
      </c>
      <c r="AT10" s="31">
        <f>IF($K10="","",IF($AC10="参加",1500,0)+IFERROR(VLOOKUP($AH10,'選択肢・料金マスタ（編集禁止）'!$G$4:$H$8,2,FALSE),0))</f>
        <v/>
      </c>
      <c r="AU10" s="31">
        <f>IF($K10="","",MIN(10,MAX(0,N($AF10)))*1300+IF($AC10="参加",MIN(MIN(10,MAX(0,N($AG10))),MIN(10,MAX(0,N($AF10)))),0)*800)</f>
        <v/>
      </c>
      <c r="AV10" s="32" t="n"/>
      <c r="AW10" s="31">
        <f>IF($K10="","",$AS10+$AT10+N($AU10)+MAX(0,$AV10))</f>
        <v/>
      </c>
    </row>
    <row r="11">
      <c r="A11" s="8" t="n">
        <v>8</v>
      </c>
      <c r="B11" s="8" t="n"/>
      <c r="C11" s="8" t="n"/>
      <c r="D11" s="8" t="n"/>
      <c r="E11" s="8" t="n"/>
      <c r="F11" s="8" t="n"/>
      <c r="G11" s="8" t="n"/>
      <c r="H11" s="8" t="n"/>
      <c r="I11" s="8" t="n"/>
      <c r="J11" s="8" t="n"/>
      <c r="K11" s="8" t="n"/>
      <c r="L11" s="8" t="n"/>
      <c r="M11" s="8" t="n"/>
      <c r="N11" s="8" t="n"/>
      <c r="O11" s="8" t="n"/>
      <c r="P11" s="8" t="n"/>
      <c r="Q11" s="8" t="n"/>
      <c r="R11" s="8" t="n"/>
      <c r="S11" s="8" t="n"/>
      <c r="T11" s="8" t="n"/>
      <c r="U11" s="8" t="n"/>
      <c r="V11" s="8" t="n"/>
      <c r="W11" s="8" t="n"/>
      <c r="X11" s="8" t="n"/>
      <c r="Y11" s="8" t="n"/>
      <c r="Z11" s="8" t="n"/>
      <c r="AA11" s="8" t="n"/>
      <c r="AB11" s="8" t="n"/>
      <c r="AC11" s="8" t="n"/>
      <c r="AD11" s="8" t="n"/>
      <c r="AE11" s="8" t="n"/>
      <c r="AF11" s="8" t="n"/>
      <c r="AG11" s="8" t="n"/>
      <c r="AH11" s="8" t="n"/>
      <c r="AI11" s="8" t="n"/>
      <c r="AJ11" s="8" t="n"/>
      <c r="AK11" s="8" t="n"/>
      <c r="AL11" s="8" t="n"/>
      <c r="AM11" s="8" t="n"/>
      <c r="AN11" s="8" t="n"/>
      <c r="AO11" s="8" t="n"/>
      <c r="AP11" s="8" t="n"/>
      <c r="AQ11" s="8" t="n"/>
      <c r="AR11" s="8" t="n"/>
      <c r="AS11" s="31">
        <f>IF($K11="","",IFERROR(VLOOKUP($K11,'選択肢・料金マスタ（編集禁止）'!$A$4:$B$10,2,FALSE),0))</f>
        <v/>
      </c>
      <c r="AT11" s="31">
        <f>IF($K11="","",IF($AC11="参加",1500,0)+IFERROR(VLOOKUP($AH11,'選択肢・料金マスタ（編集禁止）'!$G$4:$H$8,2,FALSE),0))</f>
        <v/>
      </c>
      <c r="AU11" s="31">
        <f>IF($K11="","",MIN(10,MAX(0,N($AF11)))*1300+IF($AC11="参加",MIN(MIN(10,MAX(0,N($AG11))),MIN(10,MAX(0,N($AF11)))),0)*800)</f>
        <v/>
      </c>
      <c r="AV11" s="32" t="n"/>
      <c r="AW11" s="31">
        <f>IF($K11="","",$AS11+$AT11+N($AU11)+MAX(0,$AV11))</f>
        <v/>
      </c>
    </row>
    <row r="12">
      <c r="A12" s="8" t="n">
        <v>9</v>
      </c>
      <c r="B12" s="8" t="n"/>
      <c r="C12" s="8" t="n"/>
      <c r="D12" s="8" t="n"/>
      <c r="E12" s="8" t="n"/>
      <c r="F12" s="8" t="n"/>
      <c r="G12" s="8" t="n"/>
      <c r="H12" s="8" t="n"/>
      <c r="I12" s="8" t="n"/>
      <c r="J12" s="8" t="n"/>
      <c r="K12" s="8" t="n"/>
      <c r="L12" s="8" t="n"/>
      <c r="M12" s="8" t="n"/>
      <c r="N12" s="8" t="n"/>
      <c r="O12" s="8" t="n"/>
      <c r="P12" s="8" t="n"/>
      <c r="Q12" s="8" t="n"/>
      <c r="R12" s="8" t="n"/>
      <c r="S12" s="8" t="n"/>
      <c r="T12" s="8" t="n"/>
      <c r="U12" s="8" t="n"/>
      <c r="V12" s="8" t="n"/>
      <c r="W12" s="8" t="n"/>
      <c r="X12" s="8" t="n"/>
      <c r="Y12" s="8" t="n"/>
      <c r="Z12" s="8" t="n"/>
      <c r="AA12" s="8" t="n"/>
      <c r="AB12" s="8" t="n"/>
      <c r="AC12" s="8" t="n"/>
      <c r="AD12" s="8" t="n"/>
      <c r="AE12" s="8" t="n"/>
      <c r="AF12" s="8" t="n"/>
      <c r="AG12" s="8" t="n"/>
      <c r="AH12" s="8" t="n"/>
      <c r="AI12" s="8" t="n"/>
      <c r="AJ12" s="8" t="n"/>
      <c r="AK12" s="8" t="n"/>
      <c r="AL12" s="8" t="n"/>
      <c r="AM12" s="8" t="n"/>
      <c r="AN12" s="8" t="n"/>
      <c r="AO12" s="8" t="n"/>
      <c r="AP12" s="8" t="n"/>
      <c r="AQ12" s="8" t="n"/>
      <c r="AR12" s="8" t="n"/>
      <c r="AS12" s="31">
        <f>IF($K12="","",IFERROR(VLOOKUP($K12,'選択肢・料金マスタ（編集禁止）'!$A$4:$B$10,2,FALSE),0))</f>
        <v/>
      </c>
      <c r="AT12" s="31">
        <f>IF($K12="","",IF($AC12="参加",1500,0)+IFERROR(VLOOKUP($AH12,'選択肢・料金マスタ（編集禁止）'!$G$4:$H$8,2,FALSE),0))</f>
        <v/>
      </c>
      <c r="AU12" s="31">
        <f>IF($K12="","",MIN(10,MAX(0,N($AF12)))*1300+IF($AC12="参加",MIN(MIN(10,MAX(0,N($AG12))),MIN(10,MAX(0,N($AF12)))),0)*800)</f>
        <v/>
      </c>
      <c r="AV12" s="32" t="n"/>
      <c r="AW12" s="31">
        <f>IF($K12="","",$AS12+$AT12+N($AU12)+MAX(0,$AV12))</f>
        <v/>
      </c>
    </row>
    <row r="13">
      <c r="A13" s="8" t="n">
        <v>10</v>
      </c>
      <c r="B13" s="8" t="n"/>
      <c r="C13" s="8" t="n"/>
      <c r="D13" s="8" t="n"/>
      <c r="E13" s="8" t="n"/>
      <c r="F13" s="8" t="n"/>
      <c r="G13" s="8" t="n"/>
      <c r="H13" s="8" t="n"/>
      <c r="I13" s="8" t="n"/>
      <c r="J13" s="8" t="n"/>
      <c r="K13" s="8" t="n"/>
      <c r="L13" s="8" t="n"/>
      <c r="M13" s="8" t="n"/>
      <c r="N13" s="8" t="n"/>
      <c r="O13" s="8" t="n"/>
      <c r="P13" s="8" t="n"/>
      <c r="Q13" s="8" t="n"/>
      <c r="R13" s="8" t="n"/>
      <c r="S13" s="8" t="n"/>
      <c r="T13" s="8" t="n"/>
      <c r="U13" s="8" t="n"/>
      <c r="V13" s="8" t="n"/>
      <c r="W13" s="8" t="n"/>
      <c r="X13" s="8" t="n"/>
      <c r="Y13" s="8" t="n"/>
      <c r="Z13" s="8" t="n"/>
      <c r="AA13" s="8" t="n"/>
      <c r="AB13" s="8" t="n"/>
      <c r="AC13" s="8" t="n"/>
      <c r="AD13" s="8" t="n"/>
      <c r="AE13" s="8" t="n"/>
      <c r="AF13" s="8" t="n"/>
      <c r="AG13" s="8" t="n"/>
      <c r="AH13" s="8" t="n"/>
      <c r="AI13" s="8" t="n"/>
      <c r="AJ13" s="8" t="n"/>
      <c r="AK13" s="8" t="n"/>
      <c r="AL13" s="8" t="n"/>
      <c r="AM13" s="8" t="n"/>
      <c r="AN13" s="8" t="n"/>
      <c r="AO13" s="8" t="n"/>
      <c r="AP13" s="8" t="n"/>
      <c r="AQ13" s="8" t="n"/>
      <c r="AR13" s="8" t="n"/>
      <c r="AS13" s="31">
        <f>IF($K13="","",IFERROR(VLOOKUP($K13,'選択肢・料金マスタ（編集禁止）'!$A$4:$B$10,2,FALSE),0))</f>
        <v/>
      </c>
      <c r="AT13" s="31">
        <f>IF($K13="","",IF($AC13="参加",1500,0)+IFERROR(VLOOKUP($AH13,'選択肢・料金マスタ（編集禁止）'!$G$4:$H$8,2,FALSE),0))</f>
        <v/>
      </c>
      <c r="AU13" s="31">
        <f>IF($K13="","",MIN(10,MAX(0,N($AF13)))*1300+IF($AC13="参加",MIN(MIN(10,MAX(0,N($AG13))),MIN(10,MAX(0,N($AF13)))),0)*800)</f>
        <v/>
      </c>
      <c r="AV13" s="32" t="n"/>
      <c r="AW13" s="31">
        <f>IF($K13="","",$AS13+$AT13+N($AU13)+MAX(0,$AV13))</f>
        <v/>
      </c>
    </row>
    <row r="14">
      <c r="A14" s="8" t="n">
        <v>11</v>
      </c>
      <c r="B14" s="8" t="n"/>
      <c r="C14" s="8" t="n"/>
      <c r="D14" s="8" t="n"/>
      <c r="E14" s="8" t="n"/>
      <c r="F14" s="8" t="n"/>
      <c r="G14" s="8" t="n"/>
      <c r="H14" s="8" t="n"/>
      <c r="I14" s="8" t="n"/>
      <c r="J14" s="8" t="n"/>
      <c r="K14" s="8" t="n"/>
      <c r="L14" s="8" t="n"/>
      <c r="M14" s="8" t="n"/>
      <c r="N14" s="8" t="n"/>
      <c r="O14" s="8" t="n"/>
      <c r="P14" s="8" t="n"/>
      <c r="Q14" s="8" t="n"/>
      <c r="R14" s="8" t="n"/>
      <c r="S14" s="8" t="n"/>
      <c r="T14" s="8" t="n"/>
      <c r="U14" s="8" t="n"/>
      <c r="V14" s="8" t="n"/>
      <c r="W14" s="8" t="n"/>
      <c r="X14" s="8" t="n"/>
      <c r="Y14" s="8" t="n"/>
      <c r="Z14" s="8" t="n"/>
      <c r="AA14" s="8" t="n"/>
      <c r="AB14" s="8" t="n"/>
      <c r="AC14" s="8" t="n"/>
      <c r="AD14" s="8" t="n"/>
      <c r="AE14" s="8" t="n"/>
      <c r="AF14" s="8" t="n"/>
      <c r="AG14" s="8" t="n"/>
      <c r="AH14" s="8" t="n"/>
      <c r="AI14" s="8" t="n"/>
      <c r="AJ14" s="8" t="n"/>
      <c r="AK14" s="8" t="n"/>
      <c r="AL14" s="8" t="n"/>
      <c r="AM14" s="8" t="n"/>
      <c r="AN14" s="8" t="n"/>
      <c r="AO14" s="8" t="n"/>
      <c r="AP14" s="8" t="n"/>
      <c r="AQ14" s="8" t="n"/>
      <c r="AR14" s="8" t="n"/>
      <c r="AS14" s="31">
        <f>IF($K14="","",IFERROR(VLOOKUP($K14,'選択肢・料金マスタ（編集禁止）'!$A$4:$B$10,2,FALSE),0))</f>
        <v/>
      </c>
      <c r="AT14" s="31">
        <f>IF($K14="","",IF($AC14="参加",1500,0)+IFERROR(VLOOKUP($AH14,'選択肢・料金マスタ（編集禁止）'!$G$4:$H$8,2,FALSE),0))</f>
        <v/>
      </c>
      <c r="AU14" s="31">
        <f>IF($K14="","",MIN(10,MAX(0,N($AF14)))*1300+IF($AC14="参加",MIN(MIN(10,MAX(0,N($AG14))),MIN(10,MAX(0,N($AF14)))),0)*800)</f>
        <v/>
      </c>
      <c r="AV14" s="32" t="n"/>
      <c r="AW14" s="31">
        <f>IF($K14="","",$AS14+$AT14+N($AU14)+MAX(0,$AV14))</f>
        <v/>
      </c>
    </row>
    <row r="15">
      <c r="A15" s="8" t="n">
        <v>12</v>
      </c>
      <c r="B15" s="8" t="n"/>
      <c r="C15" s="8" t="n"/>
      <c r="D15" s="8" t="n"/>
      <c r="E15" s="8" t="n"/>
      <c r="F15" s="8" t="n"/>
      <c r="G15" s="8" t="n"/>
      <c r="H15" s="8" t="n"/>
      <c r="I15" s="8" t="n"/>
      <c r="J15" s="8" t="n"/>
      <c r="K15" s="8" t="n"/>
      <c r="L15" s="8" t="n"/>
      <c r="M15" s="8" t="n"/>
      <c r="N15" s="8" t="n"/>
      <c r="O15" s="8" t="n"/>
      <c r="P15" s="8" t="n"/>
      <c r="Q15" s="8" t="n"/>
      <c r="R15" s="8" t="n"/>
      <c r="S15" s="8" t="n"/>
      <c r="T15" s="8" t="n"/>
      <c r="U15" s="8" t="n"/>
      <c r="V15" s="8" t="n"/>
      <c r="W15" s="8" t="n"/>
      <c r="X15" s="8" t="n"/>
      <c r="Y15" s="8" t="n"/>
      <c r="Z15" s="8" t="n"/>
      <c r="AA15" s="8" t="n"/>
      <c r="AB15" s="8" t="n"/>
      <c r="AC15" s="8" t="n"/>
      <c r="AD15" s="8" t="n"/>
      <c r="AE15" s="8" t="n"/>
      <c r="AF15" s="8" t="n"/>
      <c r="AG15" s="8" t="n"/>
      <c r="AH15" s="8" t="n"/>
      <c r="AI15" s="8" t="n"/>
      <c r="AJ15" s="8" t="n"/>
      <c r="AK15" s="8" t="n"/>
      <c r="AL15" s="8" t="n"/>
      <c r="AM15" s="8" t="n"/>
      <c r="AN15" s="8" t="n"/>
      <c r="AO15" s="8" t="n"/>
      <c r="AP15" s="8" t="n"/>
      <c r="AQ15" s="8" t="n"/>
      <c r="AR15" s="8" t="n"/>
      <c r="AS15" s="31">
        <f>IF($K15="","",IFERROR(VLOOKUP($K15,'選択肢・料金マスタ（編集禁止）'!$A$4:$B$10,2,FALSE),0))</f>
        <v/>
      </c>
      <c r="AT15" s="31">
        <f>IF($K15="","",IF($AC15="参加",1500,0)+IFERROR(VLOOKUP($AH15,'選択肢・料金マスタ（編集禁止）'!$G$4:$H$8,2,FALSE),0))</f>
        <v/>
      </c>
      <c r="AU15" s="31">
        <f>IF($K15="","",MIN(10,MAX(0,N($AF15)))*1300+IF($AC15="参加",MIN(MIN(10,MAX(0,N($AG15))),MIN(10,MAX(0,N($AF15)))),0)*800)</f>
        <v/>
      </c>
      <c r="AV15" s="32" t="n"/>
      <c r="AW15" s="31">
        <f>IF($K15="","",$AS15+$AT15+N($AU15)+MAX(0,$AV15))</f>
        <v/>
      </c>
    </row>
    <row r="16">
      <c r="A16" s="8" t="n">
        <v>13</v>
      </c>
      <c r="B16" s="8" t="n"/>
      <c r="C16" s="8" t="n"/>
      <c r="D16" s="8" t="n"/>
      <c r="E16" s="8" t="n"/>
      <c r="F16" s="8" t="n"/>
      <c r="G16" s="8" t="n"/>
      <c r="H16" s="8" t="n"/>
      <c r="I16" s="8" t="n"/>
      <c r="J16" s="8" t="n"/>
      <c r="K16" s="8" t="n"/>
      <c r="L16" s="8" t="n"/>
      <c r="M16" s="8" t="n"/>
      <c r="N16" s="8" t="n"/>
      <c r="O16" s="8" t="n"/>
      <c r="P16" s="8" t="n"/>
      <c r="Q16" s="8" t="n"/>
      <c r="R16" s="8" t="n"/>
      <c r="S16" s="8" t="n"/>
      <c r="T16" s="8" t="n"/>
      <c r="U16" s="8" t="n"/>
      <c r="V16" s="8" t="n"/>
      <c r="W16" s="8" t="n"/>
      <c r="X16" s="8" t="n"/>
      <c r="Y16" s="8" t="n"/>
      <c r="Z16" s="8" t="n"/>
      <c r="AA16" s="8" t="n"/>
      <c r="AB16" s="8" t="n"/>
      <c r="AC16" s="8" t="n"/>
      <c r="AD16" s="8" t="n"/>
      <c r="AE16" s="8" t="n"/>
      <c r="AF16" s="8" t="n"/>
      <c r="AG16" s="8" t="n"/>
      <c r="AH16" s="8" t="n"/>
      <c r="AI16" s="8" t="n"/>
      <c r="AJ16" s="8" t="n"/>
      <c r="AK16" s="8" t="n"/>
      <c r="AL16" s="8" t="n"/>
      <c r="AM16" s="8" t="n"/>
      <c r="AN16" s="8" t="n"/>
      <c r="AO16" s="8" t="n"/>
      <c r="AP16" s="8" t="n"/>
      <c r="AQ16" s="8" t="n"/>
      <c r="AR16" s="8" t="n"/>
      <c r="AS16" s="31">
        <f>IF($K16="","",IFERROR(VLOOKUP($K16,'選択肢・料金マスタ（編集禁止）'!$A$4:$B$10,2,FALSE),0))</f>
        <v/>
      </c>
      <c r="AT16" s="31">
        <f>IF($K16="","",IF($AC16="参加",1500,0)+IFERROR(VLOOKUP($AH16,'選択肢・料金マスタ（編集禁止）'!$G$4:$H$8,2,FALSE),0))</f>
        <v/>
      </c>
      <c r="AU16" s="31">
        <f>IF($K16="","",MIN(10,MAX(0,N($AF16)))*1300+IF($AC16="参加",MIN(MIN(10,MAX(0,N($AG16))),MIN(10,MAX(0,N($AF16)))),0)*800)</f>
        <v/>
      </c>
      <c r="AV16" s="32" t="n"/>
      <c r="AW16" s="31">
        <f>IF($K16="","",$AS16+$AT16+N($AU16)+MAX(0,$AV16))</f>
        <v/>
      </c>
    </row>
    <row r="17">
      <c r="A17" s="8" t="n">
        <v>14</v>
      </c>
      <c r="B17" s="8" t="n"/>
      <c r="C17" s="8" t="n"/>
      <c r="D17" s="8" t="n"/>
      <c r="E17" s="8" t="n"/>
      <c r="F17" s="8" t="n"/>
      <c r="G17" s="8" t="n"/>
      <c r="H17" s="8" t="n"/>
      <c r="I17" s="8" t="n"/>
      <c r="J17" s="8" t="n"/>
      <c r="K17" s="8" t="n"/>
      <c r="L17" s="8" t="n"/>
      <c r="M17" s="8" t="n"/>
      <c r="N17" s="8" t="n"/>
      <c r="O17" s="8" t="n"/>
      <c r="P17" s="8" t="n"/>
      <c r="Q17" s="8" t="n"/>
      <c r="R17" s="8" t="n"/>
      <c r="S17" s="8" t="n"/>
      <c r="T17" s="8" t="n"/>
      <c r="U17" s="8" t="n"/>
      <c r="V17" s="8" t="n"/>
      <c r="W17" s="8" t="n"/>
      <c r="X17" s="8" t="n"/>
      <c r="Y17" s="8" t="n"/>
      <c r="Z17" s="8" t="n"/>
      <c r="AA17" s="8" t="n"/>
      <c r="AB17" s="8" t="n"/>
      <c r="AC17" s="8" t="n"/>
      <c r="AD17" s="8" t="n"/>
      <c r="AE17" s="8" t="n"/>
      <c r="AF17" s="8" t="n"/>
      <c r="AG17" s="8" t="n"/>
      <c r="AH17" s="8" t="n"/>
      <c r="AI17" s="8" t="n"/>
      <c r="AJ17" s="8" t="n"/>
      <c r="AK17" s="8" t="n"/>
      <c r="AL17" s="8" t="n"/>
      <c r="AM17" s="8" t="n"/>
      <c r="AN17" s="8" t="n"/>
      <c r="AO17" s="8" t="n"/>
      <c r="AP17" s="8" t="n"/>
      <c r="AQ17" s="8" t="n"/>
      <c r="AR17" s="8" t="n"/>
      <c r="AS17" s="31">
        <f>IF($K17="","",IFERROR(VLOOKUP($K17,'選択肢・料金マスタ（編集禁止）'!$A$4:$B$10,2,FALSE),0))</f>
        <v/>
      </c>
      <c r="AT17" s="31">
        <f>IF($K17="","",IF($AC17="参加",1500,0)+IFERROR(VLOOKUP($AH17,'選択肢・料金マスタ（編集禁止）'!$G$4:$H$8,2,FALSE),0))</f>
        <v/>
      </c>
      <c r="AU17" s="31">
        <f>IF($K17="","",MIN(10,MAX(0,N($AF17)))*1300+IF($AC17="参加",MIN(MIN(10,MAX(0,N($AG17))),MIN(10,MAX(0,N($AF17)))),0)*800)</f>
        <v/>
      </c>
      <c r="AV17" s="32" t="n"/>
      <c r="AW17" s="31">
        <f>IF($K17="","",$AS17+$AT17+N($AU17)+MAX(0,$AV17))</f>
        <v/>
      </c>
    </row>
    <row r="18">
      <c r="A18" s="8" t="n">
        <v>15</v>
      </c>
      <c r="B18" s="8" t="n"/>
      <c r="C18" s="8" t="n"/>
      <c r="D18" s="8" t="n"/>
      <c r="E18" s="8" t="n"/>
      <c r="F18" s="8" t="n"/>
      <c r="G18" s="8" t="n"/>
      <c r="H18" s="8" t="n"/>
      <c r="I18" s="8" t="n"/>
      <c r="J18" s="8" t="n"/>
      <c r="K18" s="8" t="n"/>
      <c r="L18" s="8" t="n"/>
      <c r="M18" s="8" t="n"/>
      <c r="N18" s="8" t="n"/>
      <c r="O18" s="8" t="n"/>
      <c r="P18" s="8" t="n"/>
      <c r="Q18" s="8" t="n"/>
      <c r="R18" s="8" t="n"/>
      <c r="S18" s="8" t="n"/>
      <c r="T18" s="8" t="n"/>
      <c r="U18" s="8" t="n"/>
      <c r="V18" s="8" t="n"/>
      <c r="W18" s="8" t="n"/>
      <c r="X18" s="8" t="n"/>
      <c r="Y18" s="8" t="n"/>
      <c r="Z18" s="8" t="n"/>
      <c r="AA18" s="8" t="n"/>
      <c r="AB18" s="8" t="n"/>
      <c r="AC18" s="8" t="n"/>
      <c r="AD18" s="8" t="n"/>
      <c r="AE18" s="8" t="n"/>
      <c r="AF18" s="8" t="n"/>
      <c r="AG18" s="8" t="n"/>
      <c r="AH18" s="8" t="n"/>
      <c r="AI18" s="8" t="n"/>
      <c r="AJ18" s="8" t="n"/>
      <c r="AK18" s="8" t="n"/>
      <c r="AL18" s="8" t="n"/>
      <c r="AM18" s="8" t="n"/>
      <c r="AN18" s="8" t="n"/>
      <c r="AO18" s="8" t="n"/>
      <c r="AP18" s="8" t="n"/>
      <c r="AQ18" s="8" t="n"/>
      <c r="AR18" s="8" t="n"/>
      <c r="AS18" s="31">
        <f>IF($K18="","",IFERROR(VLOOKUP($K18,'選択肢・料金マスタ（編集禁止）'!$A$4:$B$10,2,FALSE),0))</f>
        <v/>
      </c>
      <c r="AT18" s="31">
        <f>IF($K18="","",IF($AC18="参加",1500,0)+IFERROR(VLOOKUP($AH18,'選択肢・料金マスタ（編集禁止）'!$G$4:$H$8,2,FALSE),0))</f>
        <v/>
      </c>
      <c r="AU18" s="31">
        <f>IF($K18="","",MIN(10,MAX(0,N($AF18)))*1300+IF($AC18="参加",MIN(MIN(10,MAX(0,N($AG18))),MIN(10,MAX(0,N($AF18)))),0)*800)</f>
        <v/>
      </c>
      <c r="AV18" s="32" t="n"/>
      <c r="AW18" s="31">
        <f>IF($K18="","",$AS18+$AT18+N($AU18)+MAX(0,$AV18))</f>
        <v/>
      </c>
    </row>
    <row r="19">
      <c r="A19" s="8" t="n">
        <v>16</v>
      </c>
      <c r="B19" s="8" t="n"/>
      <c r="C19" s="8" t="n"/>
      <c r="D19" s="8" t="n"/>
      <c r="E19" s="8" t="n"/>
      <c r="F19" s="8" t="n"/>
      <c r="G19" s="8" t="n"/>
      <c r="H19" s="8" t="n"/>
      <c r="I19" s="8" t="n"/>
      <c r="J19" s="8" t="n"/>
      <c r="K19" s="8" t="n"/>
      <c r="L19" s="8" t="n"/>
      <c r="M19" s="8" t="n"/>
      <c r="N19" s="8" t="n"/>
      <c r="O19" s="8" t="n"/>
      <c r="P19" s="8" t="n"/>
      <c r="Q19" s="8" t="n"/>
      <c r="R19" s="8" t="n"/>
      <c r="S19" s="8" t="n"/>
      <c r="T19" s="8" t="n"/>
      <c r="U19" s="8" t="n"/>
      <c r="V19" s="8" t="n"/>
      <c r="W19" s="8" t="n"/>
      <c r="X19" s="8" t="n"/>
      <c r="Y19" s="8" t="n"/>
      <c r="Z19" s="8" t="n"/>
      <c r="AA19" s="8" t="n"/>
      <c r="AB19" s="8" t="n"/>
      <c r="AC19" s="8" t="n"/>
      <c r="AD19" s="8" t="n"/>
      <c r="AE19" s="8" t="n"/>
      <c r="AF19" s="8" t="n"/>
      <c r="AG19" s="8" t="n"/>
      <c r="AH19" s="8" t="n"/>
      <c r="AI19" s="8" t="n"/>
      <c r="AJ19" s="8" t="n"/>
      <c r="AK19" s="8" t="n"/>
      <c r="AL19" s="8" t="n"/>
      <c r="AM19" s="8" t="n"/>
      <c r="AN19" s="8" t="n"/>
      <c r="AO19" s="8" t="n"/>
      <c r="AP19" s="8" t="n"/>
      <c r="AQ19" s="8" t="n"/>
      <c r="AR19" s="8" t="n"/>
      <c r="AS19" s="31">
        <f>IF($K19="","",IFERROR(VLOOKUP($K19,'選択肢・料金マスタ（編集禁止）'!$A$4:$B$10,2,FALSE),0))</f>
        <v/>
      </c>
      <c r="AT19" s="31">
        <f>IF($K19="","",IF($AC19="参加",1500,0)+IFERROR(VLOOKUP($AH19,'選択肢・料金マスタ（編集禁止）'!$G$4:$H$8,2,FALSE),0))</f>
        <v/>
      </c>
      <c r="AU19" s="31">
        <f>IF($K19="","",MIN(10,MAX(0,N($AF19)))*1300+IF($AC19="参加",MIN(MIN(10,MAX(0,N($AG19))),MIN(10,MAX(0,N($AF19)))),0)*800)</f>
        <v/>
      </c>
      <c r="AV19" s="32" t="n"/>
      <c r="AW19" s="31">
        <f>IF($K19="","",$AS19+$AT19+N($AU19)+MAX(0,$AV19))</f>
        <v/>
      </c>
    </row>
    <row r="20">
      <c r="A20" s="8" t="n">
        <v>17</v>
      </c>
      <c r="B20" s="8" t="n"/>
      <c r="C20" s="8" t="n"/>
      <c r="D20" s="8" t="n"/>
      <c r="E20" s="8" t="n"/>
      <c r="F20" s="8" t="n"/>
      <c r="G20" s="8" t="n"/>
      <c r="H20" s="8" t="n"/>
      <c r="I20" s="8" t="n"/>
      <c r="J20" s="8" t="n"/>
      <c r="K20" s="8" t="n"/>
      <c r="L20" s="8" t="n"/>
      <c r="M20" s="8" t="n"/>
      <c r="N20" s="8" t="n"/>
      <c r="O20" s="8" t="n"/>
      <c r="P20" s="8" t="n"/>
      <c r="Q20" s="8" t="n"/>
      <c r="R20" s="8" t="n"/>
      <c r="S20" s="8" t="n"/>
      <c r="T20" s="8" t="n"/>
      <c r="U20" s="8" t="n"/>
      <c r="V20" s="8" t="n"/>
      <c r="W20" s="8" t="n"/>
      <c r="X20" s="8" t="n"/>
      <c r="Y20" s="8" t="n"/>
      <c r="Z20" s="8" t="n"/>
      <c r="AA20" s="8" t="n"/>
      <c r="AB20" s="8" t="n"/>
      <c r="AC20" s="8" t="n"/>
      <c r="AD20" s="8" t="n"/>
      <c r="AE20" s="8" t="n"/>
      <c r="AF20" s="8" t="n"/>
      <c r="AG20" s="8" t="n"/>
      <c r="AH20" s="8" t="n"/>
      <c r="AI20" s="8" t="n"/>
      <c r="AJ20" s="8" t="n"/>
      <c r="AK20" s="8" t="n"/>
      <c r="AL20" s="8" t="n"/>
      <c r="AM20" s="8" t="n"/>
      <c r="AN20" s="8" t="n"/>
      <c r="AO20" s="8" t="n"/>
      <c r="AP20" s="8" t="n"/>
      <c r="AQ20" s="8" t="n"/>
      <c r="AR20" s="8" t="n"/>
      <c r="AS20" s="31">
        <f>IF($K20="","",IFERROR(VLOOKUP($K20,'選択肢・料金マスタ（編集禁止）'!$A$4:$B$10,2,FALSE),0))</f>
        <v/>
      </c>
      <c r="AT20" s="31">
        <f>IF($K20="","",IF($AC20="参加",1500,0)+IFERROR(VLOOKUP($AH20,'選択肢・料金マスタ（編集禁止）'!$G$4:$H$8,2,FALSE),0))</f>
        <v/>
      </c>
      <c r="AU20" s="31">
        <f>IF($K20="","",MIN(10,MAX(0,N($AF20)))*1300+IF($AC20="参加",MIN(MIN(10,MAX(0,N($AG20))),MIN(10,MAX(0,N($AF20)))),0)*800)</f>
        <v/>
      </c>
      <c r="AV20" s="32" t="n"/>
      <c r="AW20" s="31">
        <f>IF($K20="","",$AS20+$AT20+N($AU20)+MAX(0,$AV20))</f>
        <v/>
      </c>
    </row>
    <row r="21">
      <c r="A21" s="8" t="n">
        <v>18</v>
      </c>
      <c r="B21" s="8" t="n"/>
      <c r="C21" s="8" t="n"/>
      <c r="D21" s="8" t="n"/>
      <c r="E21" s="8" t="n"/>
      <c r="F21" s="8" t="n"/>
      <c r="G21" s="8" t="n"/>
      <c r="H21" s="8" t="n"/>
      <c r="I21" s="8" t="n"/>
      <c r="J21" s="8" t="n"/>
      <c r="K21" s="8" t="n"/>
      <c r="L21" s="8" t="n"/>
      <c r="M21" s="8" t="n"/>
      <c r="N21" s="8" t="n"/>
      <c r="O21" s="8" t="n"/>
      <c r="P21" s="8" t="n"/>
      <c r="Q21" s="8" t="n"/>
      <c r="R21" s="8" t="n"/>
      <c r="S21" s="8" t="n"/>
      <c r="T21" s="8" t="n"/>
      <c r="U21" s="8" t="n"/>
      <c r="V21" s="8" t="n"/>
      <c r="W21" s="8" t="n"/>
      <c r="X21" s="8" t="n"/>
      <c r="Y21" s="8" t="n"/>
      <c r="Z21" s="8" t="n"/>
      <c r="AA21" s="8" t="n"/>
      <c r="AB21" s="8" t="n"/>
      <c r="AC21" s="8" t="n"/>
      <c r="AD21" s="8" t="n"/>
      <c r="AE21" s="8" t="n"/>
      <c r="AF21" s="8" t="n"/>
      <c r="AG21" s="8" t="n"/>
      <c r="AH21" s="8" t="n"/>
      <c r="AI21" s="8" t="n"/>
      <c r="AJ21" s="8" t="n"/>
      <c r="AK21" s="8" t="n"/>
      <c r="AL21" s="8" t="n"/>
      <c r="AM21" s="8" t="n"/>
      <c r="AN21" s="8" t="n"/>
      <c r="AO21" s="8" t="n"/>
      <c r="AP21" s="8" t="n"/>
      <c r="AQ21" s="8" t="n"/>
      <c r="AR21" s="8" t="n"/>
      <c r="AS21" s="31">
        <f>IF($K21="","",IFERROR(VLOOKUP($K21,'選択肢・料金マスタ（編集禁止）'!$A$4:$B$10,2,FALSE),0))</f>
        <v/>
      </c>
      <c r="AT21" s="31">
        <f>IF($K21="","",IF($AC21="参加",1500,0)+IFERROR(VLOOKUP($AH21,'選択肢・料金マスタ（編集禁止）'!$G$4:$H$8,2,FALSE),0))</f>
        <v/>
      </c>
      <c r="AU21" s="31">
        <f>IF($K21="","",MIN(10,MAX(0,N($AF21)))*1300+IF($AC21="参加",MIN(MIN(10,MAX(0,N($AG21))),MIN(10,MAX(0,N($AF21)))),0)*800)</f>
        <v/>
      </c>
      <c r="AV21" s="32" t="n"/>
      <c r="AW21" s="31">
        <f>IF($K21="","",$AS21+$AT21+N($AU21)+MAX(0,$AV21))</f>
        <v/>
      </c>
    </row>
    <row r="22">
      <c r="A22" s="8" t="n">
        <v>19</v>
      </c>
      <c r="B22" s="8" t="n"/>
      <c r="C22" s="8" t="n"/>
      <c r="D22" s="8" t="n"/>
      <c r="E22" s="8" t="n"/>
      <c r="F22" s="8" t="n"/>
      <c r="G22" s="8" t="n"/>
      <c r="H22" s="8" t="n"/>
      <c r="I22" s="8" t="n"/>
      <c r="J22" s="8" t="n"/>
      <c r="K22" s="8" t="n"/>
      <c r="L22" s="8" t="n"/>
      <c r="M22" s="8" t="n"/>
      <c r="N22" s="8" t="n"/>
      <c r="O22" s="8" t="n"/>
      <c r="P22" s="8" t="n"/>
      <c r="Q22" s="8" t="n"/>
      <c r="R22" s="8" t="n"/>
      <c r="S22" s="8" t="n"/>
      <c r="T22" s="8" t="n"/>
      <c r="U22" s="8" t="n"/>
      <c r="V22" s="8" t="n"/>
      <c r="W22" s="8" t="n"/>
      <c r="X22" s="8" t="n"/>
      <c r="Y22" s="8" t="n"/>
      <c r="Z22" s="8" t="n"/>
      <c r="AA22" s="8" t="n"/>
      <c r="AB22" s="8" t="n"/>
      <c r="AC22" s="8" t="n"/>
      <c r="AD22" s="8" t="n"/>
      <c r="AE22" s="8" t="n"/>
      <c r="AF22" s="8" t="n"/>
      <c r="AG22" s="8" t="n"/>
      <c r="AH22" s="8" t="n"/>
      <c r="AI22" s="8" t="n"/>
      <c r="AJ22" s="8" t="n"/>
      <c r="AK22" s="8" t="n"/>
      <c r="AL22" s="8" t="n"/>
      <c r="AM22" s="8" t="n"/>
      <c r="AN22" s="8" t="n"/>
      <c r="AO22" s="8" t="n"/>
      <c r="AP22" s="8" t="n"/>
      <c r="AQ22" s="8" t="n"/>
      <c r="AR22" s="8" t="n"/>
      <c r="AS22" s="31">
        <f>IF($K22="","",IFERROR(VLOOKUP($K22,'選択肢・料金マスタ（編集禁止）'!$A$4:$B$10,2,FALSE),0))</f>
        <v/>
      </c>
      <c r="AT22" s="31">
        <f>IF($K22="","",IF($AC22="参加",1500,0)+IFERROR(VLOOKUP($AH22,'選択肢・料金マスタ（編集禁止）'!$G$4:$H$8,2,FALSE),0))</f>
        <v/>
      </c>
      <c r="AU22" s="31">
        <f>IF($K22="","",MIN(10,MAX(0,N($AF22)))*1300+IF($AC22="参加",MIN(MIN(10,MAX(0,N($AG22))),MIN(10,MAX(0,N($AF22)))),0)*800)</f>
        <v/>
      </c>
      <c r="AV22" s="32" t="n"/>
      <c r="AW22" s="31">
        <f>IF($K22="","",$AS22+$AT22+N($AU22)+MAX(0,$AV22))</f>
        <v/>
      </c>
    </row>
    <row r="23">
      <c r="A23" s="8" t="n">
        <v>20</v>
      </c>
      <c r="B23" s="8" t="n"/>
      <c r="C23" s="8" t="n"/>
      <c r="D23" s="8" t="n"/>
      <c r="E23" s="8" t="n"/>
      <c r="F23" s="8" t="n"/>
      <c r="G23" s="8" t="n"/>
      <c r="H23" s="8" t="n"/>
      <c r="I23" s="8" t="n"/>
      <c r="J23" s="8" t="n"/>
      <c r="K23" s="8" t="n"/>
      <c r="L23" s="8" t="n"/>
      <c r="M23" s="8" t="n"/>
      <c r="N23" s="8" t="n"/>
      <c r="O23" s="8" t="n"/>
      <c r="P23" s="8" t="n"/>
      <c r="Q23" s="8" t="n"/>
      <c r="R23" s="8" t="n"/>
      <c r="S23" s="8" t="n"/>
      <c r="T23" s="8" t="n"/>
      <c r="U23" s="8" t="n"/>
      <c r="V23" s="8" t="n"/>
      <c r="W23" s="8" t="n"/>
      <c r="X23" s="8" t="n"/>
      <c r="Y23" s="8" t="n"/>
      <c r="Z23" s="8" t="n"/>
      <c r="AA23" s="8" t="n"/>
      <c r="AB23" s="8" t="n"/>
      <c r="AC23" s="8" t="n"/>
      <c r="AD23" s="8" t="n"/>
      <c r="AE23" s="8" t="n"/>
      <c r="AF23" s="8" t="n"/>
      <c r="AG23" s="8" t="n"/>
      <c r="AH23" s="8" t="n"/>
      <c r="AI23" s="8" t="n"/>
      <c r="AJ23" s="8" t="n"/>
      <c r="AK23" s="8" t="n"/>
      <c r="AL23" s="8" t="n"/>
      <c r="AM23" s="8" t="n"/>
      <c r="AN23" s="8" t="n"/>
      <c r="AO23" s="8" t="n"/>
      <c r="AP23" s="8" t="n"/>
      <c r="AQ23" s="8" t="n"/>
      <c r="AR23" s="8" t="n"/>
      <c r="AS23" s="31">
        <f>IF($K23="","",IFERROR(VLOOKUP($K23,'選択肢・料金マスタ（編集禁止）'!$A$4:$B$10,2,FALSE),0))</f>
        <v/>
      </c>
      <c r="AT23" s="31">
        <f>IF($K23="","",IF($AC23="参加",1500,0)+IFERROR(VLOOKUP($AH23,'選択肢・料金マスタ（編集禁止）'!$G$4:$H$8,2,FALSE),0))</f>
        <v/>
      </c>
      <c r="AU23" s="31">
        <f>IF($K23="","",MIN(10,MAX(0,N($AF23)))*1300+IF($AC23="参加",MIN(MIN(10,MAX(0,N($AG23))),MIN(10,MAX(0,N($AF23)))),0)*800)</f>
        <v/>
      </c>
      <c r="AV23" s="32" t="n"/>
      <c r="AW23" s="31">
        <f>IF($K23="","",$AS23+$AT23+N($AU23)+MAX(0,$AV23))</f>
        <v/>
      </c>
    </row>
    <row r="24">
      <c r="A24" s="8" t="n">
        <v>21</v>
      </c>
      <c r="B24" s="8" t="n"/>
      <c r="C24" s="8" t="n"/>
      <c r="D24" s="8" t="n"/>
      <c r="E24" s="8" t="n"/>
      <c r="F24" s="8" t="n"/>
      <c r="G24" s="8" t="n"/>
      <c r="H24" s="8" t="n"/>
      <c r="I24" s="8" t="n"/>
      <c r="J24" s="8" t="n"/>
      <c r="K24" s="8" t="n"/>
      <c r="L24" s="8" t="n"/>
      <c r="M24" s="8" t="n"/>
      <c r="N24" s="8" t="n"/>
      <c r="O24" s="8" t="n"/>
      <c r="P24" s="8" t="n"/>
      <c r="Q24" s="8" t="n"/>
      <c r="R24" s="8" t="n"/>
      <c r="S24" s="8" t="n"/>
      <c r="T24" s="8" t="n"/>
      <c r="U24" s="8" t="n"/>
      <c r="V24" s="8" t="n"/>
      <c r="W24" s="8" t="n"/>
      <c r="X24" s="8" t="n"/>
      <c r="Y24" s="8" t="n"/>
      <c r="Z24" s="8" t="n"/>
      <c r="AA24" s="8" t="n"/>
      <c r="AB24" s="8" t="n"/>
      <c r="AC24" s="8" t="n"/>
      <c r="AD24" s="8" t="n"/>
      <c r="AE24" s="8" t="n"/>
      <c r="AF24" s="8" t="n"/>
      <c r="AG24" s="8" t="n"/>
      <c r="AH24" s="8" t="n"/>
      <c r="AI24" s="8" t="n"/>
      <c r="AJ24" s="8" t="n"/>
      <c r="AK24" s="8" t="n"/>
      <c r="AL24" s="8" t="n"/>
      <c r="AM24" s="8" t="n"/>
      <c r="AN24" s="8" t="n"/>
      <c r="AO24" s="8" t="n"/>
      <c r="AP24" s="8" t="n"/>
      <c r="AQ24" s="8" t="n"/>
      <c r="AR24" s="8" t="n"/>
      <c r="AS24" s="31">
        <f>IF($K24="","",IFERROR(VLOOKUP($K24,'選択肢・料金マスタ（編集禁止）'!$A$4:$B$10,2,FALSE),0))</f>
        <v/>
      </c>
      <c r="AT24" s="31">
        <f>IF($K24="","",IF($AC24="参加",1500,0)+IFERROR(VLOOKUP($AH24,'選択肢・料金マスタ（編集禁止）'!$G$4:$H$8,2,FALSE),0))</f>
        <v/>
      </c>
      <c r="AU24" s="31">
        <f>IF($K24="","",MIN(10,MAX(0,N($AF24)))*1300+IF($AC24="参加",MIN(MIN(10,MAX(0,N($AG24))),MIN(10,MAX(0,N($AF24)))),0)*800)</f>
        <v/>
      </c>
      <c r="AV24" s="32" t="n"/>
      <c r="AW24" s="31">
        <f>IF($K24="","",$AS24+$AT24+N($AU24)+MAX(0,$AV24))</f>
        <v/>
      </c>
    </row>
    <row r="25">
      <c r="A25" s="8" t="n">
        <v>22</v>
      </c>
      <c r="B25" s="8" t="n"/>
      <c r="C25" s="8" t="n"/>
      <c r="D25" s="8" t="n"/>
      <c r="E25" s="8" t="n"/>
      <c r="F25" s="8" t="n"/>
      <c r="G25" s="8" t="n"/>
      <c r="H25" s="8" t="n"/>
      <c r="I25" s="8" t="n"/>
      <c r="J25" s="8" t="n"/>
      <c r="K25" s="8" t="n"/>
      <c r="L25" s="8" t="n"/>
      <c r="M25" s="8" t="n"/>
      <c r="N25" s="8" t="n"/>
      <c r="O25" s="8" t="n"/>
      <c r="P25" s="8" t="n"/>
      <c r="Q25" s="8" t="n"/>
      <c r="R25" s="8" t="n"/>
      <c r="S25" s="8" t="n"/>
      <c r="T25" s="8" t="n"/>
      <c r="U25" s="8" t="n"/>
      <c r="V25" s="8" t="n"/>
      <c r="W25" s="8" t="n"/>
      <c r="X25" s="8" t="n"/>
      <c r="Y25" s="8" t="n"/>
      <c r="Z25" s="8" t="n"/>
      <c r="AA25" s="8" t="n"/>
      <c r="AB25" s="8" t="n"/>
      <c r="AC25" s="8" t="n"/>
      <c r="AD25" s="8" t="n"/>
      <c r="AE25" s="8" t="n"/>
      <c r="AF25" s="8" t="n"/>
      <c r="AG25" s="8" t="n"/>
      <c r="AH25" s="8" t="n"/>
      <c r="AI25" s="8" t="n"/>
      <c r="AJ25" s="8" t="n"/>
      <c r="AK25" s="8" t="n"/>
      <c r="AL25" s="8" t="n"/>
      <c r="AM25" s="8" t="n"/>
      <c r="AN25" s="8" t="n"/>
      <c r="AO25" s="8" t="n"/>
      <c r="AP25" s="8" t="n"/>
      <c r="AQ25" s="8" t="n"/>
      <c r="AR25" s="8" t="n"/>
      <c r="AS25" s="31">
        <f>IF($K25="","",IFERROR(VLOOKUP($K25,'選択肢・料金マスタ（編集禁止）'!$A$4:$B$10,2,FALSE),0))</f>
        <v/>
      </c>
      <c r="AT25" s="31">
        <f>IF($K25="","",IF($AC25="参加",1500,0)+IFERROR(VLOOKUP($AH25,'選択肢・料金マスタ（編集禁止）'!$G$4:$H$8,2,FALSE),0))</f>
        <v/>
      </c>
      <c r="AU25" s="31">
        <f>IF($K25="","",MIN(10,MAX(0,N($AF25)))*1300+IF($AC25="参加",MIN(MIN(10,MAX(0,N($AG25))),MIN(10,MAX(0,N($AF25)))),0)*800)</f>
        <v/>
      </c>
      <c r="AV25" s="32" t="n"/>
      <c r="AW25" s="31">
        <f>IF($K25="","",$AS25+$AT25+N($AU25)+MAX(0,$AV25))</f>
        <v/>
      </c>
    </row>
    <row r="26">
      <c r="A26" s="8" t="n">
        <v>23</v>
      </c>
      <c r="B26" s="8" t="n"/>
      <c r="C26" s="8" t="n"/>
      <c r="D26" s="8" t="n"/>
      <c r="E26" s="8" t="n"/>
      <c r="F26" s="8" t="n"/>
      <c r="G26" s="8" t="n"/>
      <c r="H26" s="8" t="n"/>
      <c r="I26" s="8" t="n"/>
      <c r="J26" s="8" t="n"/>
      <c r="K26" s="8" t="n"/>
      <c r="L26" s="8" t="n"/>
      <c r="M26" s="8" t="n"/>
      <c r="N26" s="8" t="n"/>
      <c r="O26" s="8" t="n"/>
      <c r="P26" s="8" t="n"/>
      <c r="Q26" s="8" t="n"/>
      <c r="R26" s="8" t="n"/>
      <c r="S26" s="8" t="n"/>
      <c r="T26" s="8" t="n"/>
      <c r="U26" s="8" t="n"/>
      <c r="V26" s="8" t="n"/>
      <c r="W26" s="8" t="n"/>
      <c r="X26" s="8" t="n"/>
      <c r="Y26" s="8" t="n"/>
      <c r="Z26" s="8" t="n"/>
      <c r="AA26" s="8" t="n"/>
      <c r="AB26" s="8" t="n"/>
      <c r="AC26" s="8" t="n"/>
      <c r="AD26" s="8" t="n"/>
      <c r="AE26" s="8" t="n"/>
      <c r="AF26" s="8" t="n"/>
      <c r="AG26" s="8" t="n"/>
      <c r="AH26" s="8" t="n"/>
      <c r="AI26" s="8" t="n"/>
      <c r="AJ26" s="8" t="n"/>
      <c r="AK26" s="8" t="n"/>
      <c r="AL26" s="8" t="n"/>
      <c r="AM26" s="8" t="n"/>
      <c r="AN26" s="8" t="n"/>
      <c r="AO26" s="8" t="n"/>
      <c r="AP26" s="8" t="n"/>
      <c r="AQ26" s="8" t="n"/>
      <c r="AR26" s="8" t="n"/>
      <c r="AS26" s="31">
        <f>IF($K26="","",IFERROR(VLOOKUP($K26,'選択肢・料金マスタ（編集禁止）'!$A$4:$B$10,2,FALSE),0))</f>
        <v/>
      </c>
      <c r="AT26" s="31">
        <f>IF($K26="","",IF($AC26="参加",1500,0)+IFERROR(VLOOKUP($AH26,'選択肢・料金マスタ（編集禁止）'!$G$4:$H$8,2,FALSE),0))</f>
        <v/>
      </c>
      <c r="AU26" s="31">
        <f>IF($K26="","",MIN(10,MAX(0,N($AF26)))*1300+IF($AC26="参加",MIN(MIN(10,MAX(0,N($AG26))),MIN(10,MAX(0,N($AF26)))),0)*800)</f>
        <v/>
      </c>
      <c r="AV26" s="32" t="n"/>
      <c r="AW26" s="31">
        <f>IF($K26="","",$AS26+$AT26+N($AU26)+MAX(0,$AV26))</f>
        <v/>
      </c>
    </row>
    <row r="27">
      <c r="A27" s="8" t="n">
        <v>24</v>
      </c>
      <c r="B27" s="8" t="n"/>
      <c r="C27" s="8" t="n"/>
      <c r="D27" s="8" t="n"/>
      <c r="E27" s="8" t="n"/>
      <c r="F27" s="8" t="n"/>
      <c r="G27" s="8" t="n"/>
      <c r="H27" s="8" t="n"/>
      <c r="I27" s="8" t="n"/>
      <c r="J27" s="8" t="n"/>
      <c r="K27" s="8" t="n"/>
      <c r="L27" s="8" t="n"/>
      <c r="M27" s="8" t="n"/>
      <c r="N27" s="8" t="n"/>
      <c r="O27" s="8" t="n"/>
      <c r="P27" s="8" t="n"/>
      <c r="Q27" s="8" t="n"/>
      <c r="R27" s="8" t="n"/>
      <c r="S27" s="8" t="n"/>
      <c r="T27" s="8" t="n"/>
      <c r="U27" s="8" t="n"/>
      <c r="V27" s="8" t="n"/>
      <c r="W27" s="8" t="n"/>
      <c r="X27" s="8" t="n"/>
      <c r="Y27" s="8" t="n"/>
      <c r="Z27" s="8" t="n"/>
      <c r="AA27" s="8" t="n"/>
      <c r="AB27" s="8" t="n"/>
      <c r="AC27" s="8" t="n"/>
      <c r="AD27" s="8" t="n"/>
      <c r="AE27" s="8" t="n"/>
      <c r="AF27" s="8" t="n"/>
      <c r="AG27" s="8" t="n"/>
      <c r="AH27" s="8" t="n"/>
      <c r="AI27" s="8" t="n"/>
      <c r="AJ27" s="8" t="n"/>
      <c r="AK27" s="8" t="n"/>
      <c r="AL27" s="8" t="n"/>
      <c r="AM27" s="8" t="n"/>
      <c r="AN27" s="8" t="n"/>
      <c r="AO27" s="8" t="n"/>
      <c r="AP27" s="8" t="n"/>
      <c r="AQ27" s="8" t="n"/>
      <c r="AR27" s="8" t="n"/>
      <c r="AS27" s="31">
        <f>IF($K27="","",IFERROR(VLOOKUP($K27,'選択肢・料金マスタ（編集禁止）'!$A$4:$B$10,2,FALSE),0))</f>
        <v/>
      </c>
      <c r="AT27" s="31">
        <f>IF($K27="","",IF($AC27="参加",1500,0)+IFERROR(VLOOKUP($AH27,'選択肢・料金マスタ（編集禁止）'!$G$4:$H$8,2,FALSE),0))</f>
        <v/>
      </c>
      <c r="AU27" s="31">
        <f>IF($K27="","",MIN(10,MAX(0,N($AF27)))*1300+IF($AC27="参加",MIN(MIN(10,MAX(0,N($AG27))),MIN(10,MAX(0,N($AF27)))),0)*800)</f>
        <v/>
      </c>
      <c r="AV27" s="32" t="n"/>
      <c r="AW27" s="31">
        <f>IF($K27="","",$AS27+$AT27+N($AU27)+MAX(0,$AV27))</f>
        <v/>
      </c>
    </row>
    <row r="28">
      <c r="A28" s="8" t="n">
        <v>25</v>
      </c>
      <c r="B28" s="8" t="n"/>
      <c r="C28" s="8" t="n"/>
      <c r="D28" s="8" t="n"/>
      <c r="E28" s="8" t="n"/>
      <c r="F28" s="8" t="n"/>
      <c r="G28" s="8" t="n"/>
      <c r="H28" s="8" t="n"/>
      <c r="I28" s="8" t="n"/>
      <c r="J28" s="8" t="n"/>
      <c r="K28" s="8" t="n"/>
      <c r="L28" s="8" t="n"/>
      <c r="M28" s="8" t="n"/>
      <c r="N28" s="8" t="n"/>
      <c r="O28" s="8" t="n"/>
      <c r="P28" s="8" t="n"/>
      <c r="Q28" s="8" t="n"/>
      <c r="R28" s="8" t="n"/>
      <c r="S28" s="8" t="n"/>
      <c r="T28" s="8" t="n"/>
      <c r="U28" s="8" t="n"/>
      <c r="V28" s="8" t="n"/>
      <c r="W28" s="8" t="n"/>
      <c r="X28" s="8" t="n"/>
      <c r="Y28" s="8" t="n"/>
      <c r="Z28" s="8" t="n"/>
      <c r="AA28" s="8" t="n"/>
      <c r="AB28" s="8" t="n"/>
      <c r="AC28" s="8" t="n"/>
      <c r="AD28" s="8" t="n"/>
      <c r="AE28" s="8" t="n"/>
      <c r="AF28" s="8" t="n"/>
      <c r="AG28" s="8" t="n"/>
      <c r="AH28" s="8" t="n"/>
      <c r="AI28" s="8" t="n"/>
      <c r="AJ28" s="8" t="n"/>
      <c r="AK28" s="8" t="n"/>
      <c r="AL28" s="8" t="n"/>
      <c r="AM28" s="8" t="n"/>
      <c r="AN28" s="8" t="n"/>
      <c r="AO28" s="8" t="n"/>
      <c r="AP28" s="8" t="n"/>
      <c r="AQ28" s="8" t="n"/>
      <c r="AR28" s="8" t="n"/>
      <c r="AS28" s="31">
        <f>IF($K28="","",IFERROR(VLOOKUP($K28,'選択肢・料金マスタ（編集禁止）'!$A$4:$B$10,2,FALSE),0))</f>
        <v/>
      </c>
      <c r="AT28" s="31">
        <f>IF($K28="","",IF($AC28="参加",1500,0)+IFERROR(VLOOKUP($AH28,'選択肢・料金マスタ（編集禁止）'!$G$4:$H$8,2,FALSE),0))</f>
        <v/>
      </c>
      <c r="AU28" s="31">
        <f>IF($K28="","",MIN(10,MAX(0,N($AF28)))*1300+IF($AC28="参加",MIN(MIN(10,MAX(0,N($AG28))),MIN(10,MAX(0,N($AF28)))),0)*800)</f>
        <v/>
      </c>
      <c r="AV28" s="32" t="n"/>
      <c r="AW28" s="31">
        <f>IF($K28="","",$AS28+$AT28+N($AU28)+MAX(0,$AV28))</f>
        <v/>
      </c>
    </row>
    <row r="29">
      <c r="A29" s="8" t="n">
        <v>26</v>
      </c>
      <c r="B29" s="8" t="n"/>
      <c r="C29" s="8" t="n"/>
      <c r="D29" s="8" t="n"/>
      <c r="E29" s="8" t="n"/>
      <c r="F29" s="8" t="n"/>
      <c r="G29" s="8" t="n"/>
      <c r="H29" s="8" t="n"/>
      <c r="I29" s="8" t="n"/>
      <c r="J29" s="8" t="n"/>
      <c r="K29" s="8" t="n"/>
      <c r="L29" s="8" t="n"/>
      <c r="M29" s="8" t="n"/>
      <c r="N29" s="8" t="n"/>
      <c r="O29" s="8" t="n"/>
      <c r="P29" s="8" t="n"/>
      <c r="Q29" s="8" t="n"/>
      <c r="R29" s="8" t="n"/>
      <c r="S29" s="8" t="n"/>
      <c r="T29" s="8" t="n"/>
      <c r="U29" s="8" t="n"/>
      <c r="V29" s="8" t="n"/>
      <c r="W29" s="8" t="n"/>
      <c r="X29" s="8" t="n"/>
      <c r="Y29" s="8" t="n"/>
      <c r="Z29" s="8" t="n"/>
      <c r="AA29" s="8" t="n"/>
      <c r="AB29" s="8" t="n"/>
      <c r="AC29" s="8" t="n"/>
      <c r="AD29" s="8" t="n"/>
      <c r="AE29" s="8" t="n"/>
      <c r="AF29" s="8" t="n"/>
      <c r="AG29" s="8" t="n"/>
      <c r="AH29" s="8" t="n"/>
      <c r="AI29" s="8" t="n"/>
      <c r="AJ29" s="8" t="n"/>
      <c r="AK29" s="8" t="n"/>
      <c r="AL29" s="8" t="n"/>
      <c r="AM29" s="8" t="n"/>
      <c r="AN29" s="8" t="n"/>
      <c r="AO29" s="8" t="n"/>
      <c r="AP29" s="8" t="n"/>
      <c r="AQ29" s="8" t="n"/>
      <c r="AR29" s="8" t="n"/>
      <c r="AS29" s="31">
        <f>IF($K29="","",IFERROR(VLOOKUP($K29,'選択肢・料金マスタ（編集禁止）'!$A$4:$B$10,2,FALSE),0))</f>
        <v/>
      </c>
      <c r="AT29" s="31">
        <f>IF($K29="","",IF($AC29="参加",1500,0)+IFERROR(VLOOKUP($AH29,'選択肢・料金マスタ（編集禁止）'!$G$4:$H$8,2,FALSE),0))</f>
        <v/>
      </c>
      <c r="AU29" s="31">
        <f>IF($K29="","",MIN(10,MAX(0,N($AF29)))*1300+IF($AC29="参加",MIN(MIN(10,MAX(0,N($AG29))),MIN(10,MAX(0,N($AF29)))),0)*800)</f>
        <v/>
      </c>
      <c r="AV29" s="32" t="n"/>
      <c r="AW29" s="31">
        <f>IF($K29="","",$AS29+$AT29+N($AU29)+MAX(0,$AV29))</f>
        <v/>
      </c>
    </row>
    <row r="30">
      <c r="A30" s="8" t="n">
        <v>27</v>
      </c>
      <c r="B30" s="8" t="n"/>
      <c r="C30" s="8" t="n"/>
      <c r="D30" s="8" t="n"/>
      <c r="E30" s="8" t="n"/>
      <c r="F30" s="8" t="n"/>
      <c r="G30" s="8" t="n"/>
      <c r="H30" s="8" t="n"/>
      <c r="I30" s="8" t="n"/>
      <c r="J30" s="8" t="n"/>
      <c r="K30" s="8" t="n"/>
      <c r="L30" s="8" t="n"/>
      <c r="M30" s="8" t="n"/>
      <c r="N30" s="8" t="n"/>
      <c r="O30" s="8" t="n"/>
      <c r="P30" s="8" t="n"/>
      <c r="Q30" s="8" t="n"/>
      <c r="R30" s="8" t="n"/>
      <c r="S30" s="8" t="n"/>
      <c r="T30" s="8" t="n"/>
      <c r="U30" s="8" t="n"/>
      <c r="V30" s="8" t="n"/>
      <c r="W30" s="8" t="n"/>
      <c r="X30" s="8" t="n"/>
      <c r="Y30" s="8" t="n"/>
      <c r="Z30" s="8" t="n"/>
      <c r="AA30" s="8" t="n"/>
      <c r="AB30" s="8" t="n"/>
      <c r="AC30" s="8" t="n"/>
      <c r="AD30" s="8" t="n"/>
      <c r="AE30" s="8" t="n"/>
      <c r="AF30" s="8" t="n"/>
      <c r="AG30" s="8" t="n"/>
      <c r="AH30" s="8" t="n"/>
      <c r="AI30" s="8" t="n"/>
      <c r="AJ30" s="8" t="n"/>
      <c r="AK30" s="8" t="n"/>
      <c r="AL30" s="8" t="n"/>
      <c r="AM30" s="8" t="n"/>
      <c r="AN30" s="8" t="n"/>
      <c r="AO30" s="8" t="n"/>
      <c r="AP30" s="8" t="n"/>
      <c r="AQ30" s="8" t="n"/>
      <c r="AR30" s="8" t="n"/>
      <c r="AS30" s="31">
        <f>IF($K30="","",IFERROR(VLOOKUP($K30,'選択肢・料金マスタ（編集禁止）'!$A$4:$B$10,2,FALSE),0))</f>
        <v/>
      </c>
      <c r="AT30" s="31">
        <f>IF($K30="","",IF($AC30="参加",1500,0)+IFERROR(VLOOKUP($AH30,'選択肢・料金マスタ（編集禁止）'!$G$4:$H$8,2,FALSE),0))</f>
        <v/>
      </c>
      <c r="AU30" s="31">
        <f>IF($K30="","",MIN(10,MAX(0,N($AF30)))*1300+IF($AC30="参加",MIN(MIN(10,MAX(0,N($AG30))),MIN(10,MAX(0,N($AF30)))),0)*800)</f>
        <v/>
      </c>
      <c r="AV30" s="32" t="n"/>
      <c r="AW30" s="31">
        <f>IF($K30="","",$AS30+$AT30+N($AU30)+MAX(0,$AV30))</f>
        <v/>
      </c>
    </row>
    <row r="31">
      <c r="A31" s="8" t="n">
        <v>28</v>
      </c>
      <c r="B31" s="8" t="n"/>
      <c r="C31" s="8" t="n"/>
      <c r="D31" s="8" t="n"/>
      <c r="E31" s="8" t="n"/>
      <c r="F31" s="8" t="n"/>
      <c r="G31" s="8" t="n"/>
      <c r="H31" s="8" t="n"/>
      <c r="I31" s="8" t="n"/>
      <c r="J31" s="8" t="n"/>
      <c r="K31" s="8" t="n"/>
      <c r="L31" s="8" t="n"/>
      <c r="M31" s="8" t="n"/>
      <c r="N31" s="8" t="n"/>
      <c r="O31" s="8" t="n"/>
      <c r="P31" s="8" t="n"/>
      <c r="Q31" s="8" t="n"/>
      <c r="R31" s="8" t="n"/>
      <c r="S31" s="8" t="n"/>
      <c r="T31" s="8" t="n"/>
      <c r="U31" s="8" t="n"/>
      <c r="V31" s="8" t="n"/>
      <c r="W31" s="8" t="n"/>
      <c r="X31" s="8" t="n"/>
      <c r="Y31" s="8" t="n"/>
      <c r="Z31" s="8" t="n"/>
      <c r="AA31" s="8" t="n"/>
      <c r="AB31" s="8" t="n"/>
      <c r="AC31" s="8" t="n"/>
      <c r="AD31" s="8" t="n"/>
      <c r="AE31" s="8" t="n"/>
      <c r="AF31" s="8" t="n"/>
      <c r="AG31" s="8" t="n"/>
      <c r="AH31" s="8" t="n"/>
      <c r="AI31" s="8" t="n"/>
      <c r="AJ31" s="8" t="n"/>
      <c r="AK31" s="8" t="n"/>
      <c r="AL31" s="8" t="n"/>
      <c r="AM31" s="8" t="n"/>
      <c r="AN31" s="8" t="n"/>
      <c r="AO31" s="8" t="n"/>
      <c r="AP31" s="8" t="n"/>
      <c r="AQ31" s="8" t="n"/>
      <c r="AR31" s="8" t="n"/>
      <c r="AS31" s="31">
        <f>IF($K31="","",IFERROR(VLOOKUP($K31,'選択肢・料金マスタ（編集禁止）'!$A$4:$B$10,2,FALSE),0))</f>
        <v/>
      </c>
      <c r="AT31" s="31">
        <f>IF($K31="","",IF($AC31="参加",1500,0)+IFERROR(VLOOKUP($AH31,'選択肢・料金マスタ（編集禁止）'!$G$4:$H$8,2,FALSE),0))</f>
        <v/>
      </c>
      <c r="AU31" s="31">
        <f>IF($K31="","",MIN(10,MAX(0,N($AF31)))*1300+IF($AC31="参加",MIN(MIN(10,MAX(0,N($AG31))),MIN(10,MAX(0,N($AF31)))),0)*800)</f>
        <v/>
      </c>
      <c r="AV31" s="32" t="n"/>
      <c r="AW31" s="31">
        <f>IF($K31="","",$AS31+$AT31+N($AU31)+MAX(0,$AV31))</f>
        <v/>
      </c>
    </row>
    <row r="32">
      <c r="A32" s="8" t="n">
        <v>29</v>
      </c>
      <c r="B32" s="8" t="n"/>
      <c r="C32" s="8" t="n"/>
      <c r="D32" s="8" t="n"/>
      <c r="E32" s="8" t="n"/>
      <c r="F32" s="8" t="n"/>
      <c r="G32" s="8" t="n"/>
      <c r="H32" s="8" t="n"/>
      <c r="I32" s="8" t="n"/>
      <c r="J32" s="8" t="n"/>
      <c r="K32" s="8" t="n"/>
      <c r="L32" s="8" t="n"/>
      <c r="M32" s="8" t="n"/>
      <c r="N32" s="8" t="n"/>
      <c r="O32" s="8" t="n"/>
      <c r="P32" s="8" t="n"/>
      <c r="Q32" s="8" t="n"/>
      <c r="R32" s="8" t="n"/>
      <c r="S32" s="8" t="n"/>
      <c r="T32" s="8" t="n"/>
      <c r="U32" s="8" t="n"/>
      <c r="V32" s="8" t="n"/>
      <c r="W32" s="8" t="n"/>
      <c r="X32" s="8" t="n"/>
      <c r="Y32" s="8" t="n"/>
      <c r="Z32" s="8" t="n"/>
      <c r="AA32" s="8" t="n"/>
      <c r="AB32" s="8" t="n"/>
      <c r="AC32" s="8" t="n"/>
      <c r="AD32" s="8" t="n"/>
      <c r="AE32" s="8" t="n"/>
      <c r="AF32" s="8" t="n"/>
      <c r="AG32" s="8" t="n"/>
      <c r="AH32" s="8" t="n"/>
      <c r="AI32" s="8" t="n"/>
      <c r="AJ32" s="8" t="n"/>
      <c r="AK32" s="8" t="n"/>
      <c r="AL32" s="8" t="n"/>
      <c r="AM32" s="8" t="n"/>
      <c r="AN32" s="8" t="n"/>
      <c r="AO32" s="8" t="n"/>
      <c r="AP32" s="8" t="n"/>
      <c r="AQ32" s="8" t="n"/>
      <c r="AR32" s="8" t="n"/>
      <c r="AS32" s="31">
        <f>IF($K32="","",IFERROR(VLOOKUP($K32,'選択肢・料金マスタ（編集禁止）'!$A$4:$B$10,2,FALSE),0))</f>
        <v/>
      </c>
      <c r="AT32" s="31">
        <f>IF($K32="","",IF($AC32="参加",1500,0)+IFERROR(VLOOKUP($AH32,'選択肢・料金マスタ（編集禁止）'!$G$4:$H$8,2,FALSE),0))</f>
        <v/>
      </c>
      <c r="AU32" s="31">
        <f>IF($K32="","",MIN(10,MAX(0,N($AF32)))*1300+IF($AC32="参加",MIN(MIN(10,MAX(0,N($AG32))),MIN(10,MAX(0,N($AF32)))),0)*800)</f>
        <v/>
      </c>
      <c r="AV32" s="32" t="n"/>
      <c r="AW32" s="31">
        <f>IF($K32="","",$AS32+$AT32+N($AU32)+MAX(0,$AV32))</f>
        <v/>
      </c>
    </row>
    <row r="33">
      <c r="A33" s="8" t="n">
        <v>30</v>
      </c>
      <c r="B33" s="8" t="n"/>
      <c r="C33" s="8" t="n"/>
      <c r="D33" s="8" t="n"/>
      <c r="E33" s="8" t="n"/>
      <c r="F33" s="8" t="n"/>
      <c r="G33" s="8" t="n"/>
      <c r="H33" s="8" t="n"/>
      <c r="I33" s="8" t="n"/>
      <c r="J33" s="8" t="n"/>
      <c r="K33" s="8" t="n"/>
      <c r="L33" s="8" t="n"/>
      <c r="M33" s="8" t="n"/>
      <c r="N33" s="8" t="n"/>
      <c r="O33" s="8" t="n"/>
      <c r="P33" s="8" t="n"/>
      <c r="Q33" s="8" t="n"/>
      <c r="R33" s="8" t="n"/>
      <c r="S33" s="8" t="n"/>
      <c r="T33" s="8" t="n"/>
      <c r="U33" s="8" t="n"/>
      <c r="V33" s="8" t="n"/>
      <c r="W33" s="8" t="n"/>
      <c r="X33" s="8" t="n"/>
      <c r="Y33" s="8" t="n"/>
      <c r="Z33" s="8" t="n"/>
      <c r="AA33" s="8" t="n"/>
      <c r="AB33" s="8" t="n"/>
      <c r="AC33" s="8" t="n"/>
      <c r="AD33" s="8" t="n"/>
      <c r="AE33" s="8" t="n"/>
      <c r="AF33" s="8" t="n"/>
      <c r="AG33" s="8" t="n"/>
      <c r="AH33" s="8" t="n"/>
      <c r="AI33" s="8" t="n"/>
      <c r="AJ33" s="8" t="n"/>
      <c r="AK33" s="8" t="n"/>
      <c r="AL33" s="8" t="n"/>
      <c r="AM33" s="8" t="n"/>
      <c r="AN33" s="8" t="n"/>
      <c r="AO33" s="8" t="n"/>
      <c r="AP33" s="8" t="n"/>
      <c r="AQ33" s="8" t="n"/>
      <c r="AR33" s="8" t="n"/>
      <c r="AS33" s="31">
        <f>IF($K33="","",IFERROR(VLOOKUP($K33,'選択肢・料金マスタ（編集禁止）'!$A$4:$B$10,2,FALSE),0))</f>
        <v/>
      </c>
      <c r="AT33" s="31">
        <f>IF($K33="","",IF($AC33="参加",1500,0)+IFERROR(VLOOKUP($AH33,'選択肢・料金マスタ（編集禁止）'!$G$4:$H$8,2,FALSE),0))</f>
        <v/>
      </c>
      <c r="AU33" s="31">
        <f>IF($K33="","",MIN(10,MAX(0,N($AF33)))*1300+IF($AC33="参加",MIN(MIN(10,MAX(0,N($AG33))),MIN(10,MAX(0,N($AF33)))),0)*800)</f>
        <v/>
      </c>
      <c r="AV33" s="32" t="n"/>
      <c r="AW33" s="31">
        <f>IF($K33="","",$AS33+$AT33+N($AU33)+MAX(0,$AV33))</f>
        <v/>
      </c>
    </row>
    <row r="34">
      <c r="A34" s="8" t="n">
        <v>31</v>
      </c>
      <c r="B34" s="8" t="n"/>
      <c r="C34" s="8" t="n"/>
      <c r="D34" s="8" t="n"/>
      <c r="E34" s="8" t="n"/>
      <c r="F34" s="8" t="n"/>
      <c r="G34" s="8" t="n"/>
      <c r="H34" s="8" t="n"/>
      <c r="I34" s="8" t="n"/>
      <c r="J34" s="8" t="n"/>
      <c r="K34" s="8" t="n"/>
      <c r="L34" s="8" t="n"/>
      <c r="M34" s="8" t="n"/>
      <c r="N34" s="8" t="n"/>
      <c r="O34" s="8" t="n"/>
      <c r="P34" s="8" t="n"/>
      <c r="Q34" s="8" t="n"/>
      <c r="R34" s="8" t="n"/>
      <c r="S34" s="8" t="n"/>
      <c r="T34" s="8" t="n"/>
      <c r="U34" s="8" t="n"/>
      <c r="V34" s="8" t="n"/>
      <c r="W34" s="8" t="n"/>
      <c r="X34" s="8" t="n"/>
      <c r="Y34" s="8" t="n"/>
      <c r="Z34" s="8" t="n"/>
      <c r="AA34" s="8" t="n"/>
      <c r="AB34" s="8" t="n"/>
      <c r="AC34" s="8" t="n"/>
      <c r="AD34" s="8" t="n"/>
      <c r="AE34" s="8" t="n"/>
      <c r="AF34" s="8" t="n"/>
      <c r="AG34" s="8" t="n"/>
      <c r="AH34" s="8" t="n"/>
      <c r="AI34" s="8" t="n"/>
      <c r="AJ34" s="8" t="n"/>
      <c r="AK34" s="8" t="n"/>
      <c r="AL34" s="8" t="n"/>
      <c r="AM34" s="8" t="n"/>
      <c r="AN34" s="8" t="n"/>
      <c r="AO34" s="8" t="n"/>
      <c r="AP34" s="8" t="n"/>
      <c r="AQ34" s="8" t="n"/>
      <c r="AR34" s="8" t="n"/>
      <c r="AS34" s="31">
        <f>IF($K34="","",IFERROR(VLOOKUP($K34,'選択肢・料金マスタ（編集禁止）'!$A$4:$B$10,2,FALSE),0))</f>
        <v/>
      </c>
      <c r="AT34" s="31">
        <f>IF($K34="","",IF($AC34="参加",1500,0)+IFERROR(VLOOKUP($AH34,'選択肢・料金マスタ（編集禁止）'!$G$4:$H$8,2,FALSE),0))</f>
        <v/>
      </c>
      <c r="AU34" s="31">
        <f>IF($K34="","",MIN(10,MAX(0,N($AF34)))*1300+IF($AC34="参加",MIN(MIN(10,MAX(0,N($AG34))),MIN(10,MAX(0,N($AF34)))),0)*800)</f>
        <v/>
      </c>
      <c r="AV34" s="32" t="n"/>
      <c r="AW34" s="31">
        <f>IF($K34="","",$AS34+$AT34+N($AU34)+MAX(0,$AV34))</f>
        <v/>
      </c>
    </row>
    <row r="35">
      <c r="A35" s="8" t="n">
        <v>32</v>
      </c>
      <c r="B35" s="8" t="n"/>
      <c r="C35" s="8" t="n"/>
      <c r="D35" s="8" t="n"/>
      <c r="E35" s="8" t="n"/>
      <c r="F35" s="8" t="n"/>
      <c r="G35" s="8" t="n"/>
      <c r="H35" s="8" t="n"/>
      <c r="I35" s="8" t="n"/>
      <c r="J35" s="8" t="n"/>
      <c r="K35" s="8" t="n"/>
      <c r="L35" s="8" t="n"/>
      <c r="M35" s="8" t="n"/>
      <c r="N35" s="8" t="n"/>
      <c r="O35" s="8" t="n"/>
      <c r="P35" s="8" t="n"/>
      <c r="Q35" s="8" t="n"/>
      <c r="R35" s="8" t="n"/>
      <c r="S35" s="8" t="n"/>
      <c r="T35" s="8" t="n"/>
      <c r="U35" s="8" t="n"/>
      <c r="V35" s="8" t="n"/>
      <c r="W35" s="8" t="n"/>
      <c r="X35" s="8" t="n"/>
      <c r="Y35" s="8" t="n"/>
      <c r="Z35" s="8" t="n"/>
      <c r="AA35" s="8" t="n"/>
      <c r="AB35" s="8" t="n"/>
      <c r="AC35" s="8" t="n"/>
      <c r="AD35" s="8" t="n"/>
      <c r="AE35" s="8" t="n"/>
      <c r="AF35" s="8" t="n"/>
      <c r="AG35" s="8" t="n"/>
      <c r="AH35" s="8" t="n"/>
      <c r="AI35" s="8" t="n"/>
      <c r="AJ35" s="8" t="n"/>
      <c r="AK35" s="8" t="n"/>
      <c r="AL35" s="8" t="n"/>
      <c r="AM35" s="8" t="n"/>
      <c r="AN35" s="8" t="n"/>
      <c r="AO35" s="8" t="n"/>
      <c r="AP35" s="8" t="n"/>
      <c r="AQ35" s="8" t="n"/>
      <c r="AR35" s="8" t="n"/>
      <c r="AS35" s="31">
        <f>IF($K35="","",IFERROR(VLOOKUP($K35,'選択肢・料金マスタ（編集禁止）'!$A$4:$B$10,2,FALSE),0))</f>
        <v/>
      </c>
      <c r="AT35" s="31">
        <f>IF($K35="","",IF($AC35="参加",1500,0)+IFERROR(VLOOKUP($AH35,'選択肢・料金マスタ（編集禁止）'!$G$4:$H$8,2,FALSE),0))</f>
        <v/>
      </c>
      <c r="AU35" s="31">
        <f>IF($K35="","",MIN(10,MAX(0,N($AF35)))*1300+IF($AC35="参加",MIN(MIN(10,MAX(0,N($AG35))),MIN(10,MAX(0,N($AF35)))),0)*800)</f>
        <v/>
      </c>
      <c r="AV35" s="32" t="n"/>
      <c r="AW35" s="31">
        <f>IF($K35="","",$AS35+$AT35+N($AU35)+MAX(0,$AV35))</f>
        <v/>
      </c>
    </row>
    <row r="36">
      <c r="A36" s="8" t="n">
        <v>33</v>
      </c>
      <c r="B36" s="8" t="n"/>
      <c r="C36" s="8" t="n"/>
      <c r="D36" s="8" t="n"/>
      <c r="E36" s="8" t="n"/>
      <c r="F36" s="8" t="n"/>
      <c r="G36" s="8" t="n"/>
      <c r="H36" s="8" t="n"/>
      <c r="I36" s="8" t="n"/>
      <c r="J36" s="8" t="n"/>
      <c r="K36" s="8" t="n"/>
      <c r="L36" s="8" t="n"/>
      <c r="M36" s="8" t="n"/>
      <c r="N36" s="8" t="n"/>
      <c r="O36" s="8" t="n"/>
      <c r="P36" s="8" t="n"/>
      <c r="Q36" s="8" t="n"/>
      <c r="R36" s="8" t="n"/>
      <c r="S36" s="8" t="n"/>
      <c r="T36" s="8" t="n"/>
      <c r="U36" s="8" t="n"/>
      <c r="V36" s="8" t="n"/>
      <c r="W36" s="8" t="n"/>
      <c r="X36" s="8" t="n"/>
      <c r="Y36" s="8" t="n"/>
      <c r="Z36" s="8" t="n"/>
      <c r="AA36" s="8" t="n"/>
      <c r="AB36" s="8" t="n"/>
      <c r="AC36" s="8" t="n"/>
      <c r="AD36" s="8" t="n"/>
      <c r="AE36" s="8" t="n"/>
      <c r="AF36" s="8" t="n"/>
      <c r="AG36" s="8" t="n"/>
      <c r="AH36" s="8" t="n"/>
      <c r="AI36" s="8" t="n"/>
      <c r="AJ36" s="8" t="n"/>
      <c r="AK36" s="8" t="n"/>
      <c r="AL36" s="8" t="n"/>
      <c r="AM36" s="8" t="n"/>
      <c r="AN36" s="8" t="n"/>
      <c r="AO36" s="8" t="n"/>
      <c r="AP36" s="8" t="n"/>
      <c r="AQ36" s="8" t="n"/>
      <c r="AR36" s="8" t="n"/>
      <c r="AS36" s="31">
        <f>IF($K36="","",IFERROR(VLOOKUP($K36,'選択肢・料金マスタ（編集禁止）'!$A$4:$B$10,2,FALSE),0))</f>
        <v/>
      </c>
      <c r="AT36" s="31">
        <f>IF($K36="","",IF($AC36="参加",1500,0)+IFERROR(VLOOKUP($AH36,'選択肢・料金マスタ（編集禁止）'!$G$4:$H$8,2,FALSE),0))</f>
        <v/>
      </c>
      <c r="AU36" s="31">
        <f>IF($K36="","",MIN(10,MAX(0,N($AF36)))*1300+IF($AC36="参加",MIN(MIN(10,MAX(0,N($AG36))),MIN(10,MAX(0,N($AF36)))),0)*800)</f>
        <v/>
      </c>
      <c r="AV36" s="32" t="n"/>
      <c r="AW36" s="31">
        <f>IF($K36="","",$AS36+$AT36+N($AU36)+MAX(0,$AV36))</f>
        <v/>
      </c>
    </row>
    <row r="37">
      <c r="A37" s="8" t="n">
        <v>34</v>
      </c>
      <c r="B37" s="8" t="n"/>
      <c r="C37" s="8" t="n"/>
      <c r="D37" s="8" t="n"/>
      <c r="E37" s="8" t="n"/>
      <c r="F37" s="8" t="n"/>
      <c r="G37" s="8" t="n"/>
      <c r="H37" s="8" t="n"/>
      <c r="I37" s="8" t="n"/>
      <c r="J37" s="8" t="n"/>
      <c r="K37" s="8" t="n"/>
      <c r="L37" s="8" t="n"/>
      <c r="M37" s="8" t="n"/>
      <c r="N37" s="8" t="n"/>
      <c r="O37" s="8" t="n"/>
      <c r="P37" s="8" t="n"/>
      <c r="Q37" s="8" t="n"/>
      <c r="R37" s="8" t="n"/>
      <c r="S37" s="8" t="n"/>
      <c r="T37" s="8" t="n"/>
      <c r="U37" s="8" t="n"/>
      <c r="V37" s="8" t="n"/>
      <c r="W37" s="8" t="n"/>
      <c r="X37" s="8" t="n"/>
      <c r="Y37" s="8" t="n"/>
      <c r="Z37" s="8" t="n"/>
      <c r="AA37" s="8" t="n"/>
      <c r="AB37" s="8" t="n"/>
      <c r="AC37" s="8" t="n"/>
      <c r="AD37" s="8" t="n"/>
      <c r="AE37" s="8" t="n"/>
      <c r="AF37" s="8" t="n"/>
      <c r="AG37" s="8" t="n"/>
      <c r="AH37" s="8" t="n"/>
      <c r="AI37" s="8" t="n"/>
      <c r="AJ37" s="8" t="n"/>
      <c r="AK37" s="8" t="n"/>
      <c r="AL37" s="8" t="n"/>
      <c r="AM37" s="8" t="n"/>
      <c r="AN37" s="8" t="n"/>
      <c r="AO37" s="8" t="n"/>
      <c r="AP37" s="8" t="n"/>
      <c r="AQ37" s="8" t="n"/>
      <c r="AR37" s="8" t="n"/>
      <c r="AS37" s="31">
        <f>IF($K37="","",IFERROR(VLOOKUP($K37,'選択肢・料金マスタ（編集禁止）'!$A$4:$B$10,2,FALSE),0))</f>
        <v/>
      </c>
      <c r="AT37" s="31">
        <f>IF($K37="","",IF($AC37="参加",1500,0)+IFERROR(VLOOKUP($AH37,'選択肢・料金マスタ（編集禁止）'!$G$4:$H$8,2,FALSE),0))</f>
        <v/>
      </c>
      <c r="AU37" s="31">
        <f>IF($K37="","",MIN(10,MAX(0,N($AF37)))*1300+IF($AC37="参加",MIN(MIN(10,MAX(0,N($AG37))),MIN(10,MAX(0,N($AF37)))),0)*800)</f>
        <v/>
      </c>
      <c r="AV37" s="32" t="n"/>
      <c r="AW37" s="31">
        <f>IF($K37="","",$AS37+$AT37+N($AU37)+MAX(0,$AV37))</f>
        <v/>
      </c>
    </row>
    <row r="38">
      <c r="A38" s="8" t="n">
        <v>35</v>
      </c>
      <c r="B38" s="8" t="n"/>
      <c r="C38" s="8" t="n"/>
      <c r="D38" s="8" t="n"/>
      <c r="E38" s="8" t="n"/>
      <c r="F38" s="8" t="n"/>
      <c r="G38" s="8" t="n"/>
      <c r="H38" s="8" t="n"/>
      <c r="I38" s="8" t="n"/>
      <c r="J38" s="8" t="n"/>
      <c r="K38" s="8" t="n"/>
      <c r="L38" s="8" t="n"/>
      <c r="M38" s="8" t="n"/>
      <c r="N38" s="8" t="n"/>
      <c r="O38" s="8" t="n"/>
      <c r="P38" s="8" t="n"/>
      <c r="Q38" s="8" t="n"/>
      <c r="R38" s="8" t="n"/>
      <c r="S38" s="8" t="n"/>
      <c r="T38" s="8" t="n"/>
      <c r="U38" s="8" t="n"/>
      <c r="V38" s="8" t="n"/>
      <c r="W38" s="8" t="n"/>
      <c r="X38" s="8" t="n"/>
      <c r="Y38" s="8" t="n"/>
      <c r="Z38" s="8" t="n"/>
      <c r="AA38" s="8" t="n"/>
      <c r="AB38" s="8" t="n"/>
      <c r="AC38" s="8" t="n"/>
      <c r="AD38" s="8" t="n"/>
      <c r="AE38" s="8" t="n"/>
      <c r="AF38" s="8" t="n"/>
      <c r="AG38" s="8" t="n"/>
      <c r="AH38" s="8" t="n"/>
      <c r="AI38" s="8" t="n"/>
      <c r="AJ38" s="8" t="n"/>
      <c r="AK38" s="8" t="n"/>
      <c r="AL38" s="8" t="n"/>
      <c r="AM38" s="8" t="n"/>
      <c r="AN38" s="8" t="n"/>
      <c r="AO38" s="8" t="n"/>
      <c r="AP38" s="8" t="n"/>
      <c r="AQ38" s="8" t="n"/>
      <c r="AR38" s="8" t="n"/>
      <c r="AS38" s="31">
        <f>IF($K38="","",IFERROR(VLOOKUP($K38,'選択肢・料金マスタ（編集禁止）'!$A$4:$B$10,2,FALSE),0))</f>
        <v/>
      </c>
      <c r="AT38" s="31">
        <f>IF($K38="","",IF($AC38="参加",1500,0)+IFERROR(VLOOKUP($AH38,'選択肢・料金マスタ（編集禁止）'!$G$4:$H$8,2,FALSE),0))</f>
        <v/>
      </c>
      <c r="AU38" s="31">
        <f>IF($K38="","",MIN(10,MAX(0,N($AF38)))*1300+IF($AC38="参加",MIN(MIN(10,MAX(0,N($AG38))),MIN(10,MAX(0,N($AF38)))),0)*800)</f>
        <v/>
      </c>
      <c r="AV38" s="32" t="n"/>
      <c r="AW38" s="31">
        <f>IF($K38="","",$AS38+$AT38+N($AU38)+MAX(0,$AV38))</f>
        <v/>
      </c>
    </row>
    <row r="39">
      <c r="A39" s="8" t="n">
        <v>36</v>
      </c>
      <c r="B39" s="8" t="n"/>
      <c r="C39" s="8" t="n"/>
      <c r="D39" s="8" t="n"/>
      <c r="E39" s="8" t="n"/>
      <c r="F39" s="8" t="n"/>
      <c r="G39" s="8" t="n"/>
      <c r="H39" s="8" t="n"/>
      <c r="I39" s="8" t="n"/>
      <c r="J39" s="8" t="n"/>
      <c r="K39" s="8" t="n"/>
      <c r="L39" s="8" t="n"/>
      <c r="M39" s="8" t="n"/>
      <c r="N39" s="8" t="n"/>
      <c r="O39" s="8" t="n"/>
      <c r="P39" s="8" t="n"/>
      <c r="Q39" s="8" t="n"/>
      <c r="R39" s="8" t="n"/>
      <c r="S39" s="8" t="n"/>
      <c r="T39" s="8" t="n"/>
      <c r="U39" s="8" t="n"/>
      <c r="V39" s="8" t="n"/>
      <c r="W39" s="8" t="n"/>
      <c r="X39" s="8" t="n"/>
      <c r="Y39" s="8" t="n"/>
      <c r="Z39" s="8" t="n"/>
      <c r="AA39" s="8" t="n"/>
      <c r="AB39" s="8" t="n"/>
      <c r="AC39" s="8" t="n"/>
      <c r="AD39" s="8" t="n"/>
      <c r="AE39" s="8" t="n"/>
      <c r="AF39" s="8" t="n"/>
      <c r="AG39" s="8" t="n"/>
      <c r="AH39" s="8" t="n"/>
      <c r="AI39" s="8" t="n"/>
      <c r="AJ39" s="8" t="n"/>
      <c r="AK39" s="8" t="n"/>
      <c r="AL39" s="8" t="n"/>
      <c r="AM39" s="8" t="n"/>
      <c r="AN39" s="8" t="n"/>
      <c r="AO39" s="8" t="n"/>
      <c r="AP39" s="8" t="n"/>
      <c r="AQ39" s="8" t="n"/>
      <c r="AR39" s="8" t="n"/>
      <c r="AS39" s="31">
        <f>IF($K39="","",IFERROR(VLOOKUP($K39,'選択肢・料金マスタ（編集禁止）'!$A$4:$B$10,2,FALSE),0))</f>
        <v/>
      </c>
      <c r="AT39" s="31">
        <f>IF($K39="","",IF($AC39="参加",1500,0)+IFERROR(VLOOKUP($AH39,'選択肢・料金マスタ（編集禁止）'!$G$4:$H$8,2,FALSE),0))</f>
        <v/>
      </c>
      <c r="AU39" s="31">
        <f>IF($K39="","",MIN(10,MAX(0,N($AF39)))*1300+IF($AC39="参加",MIN(MIN(10,MAX(0,N($AG39))),MIN(10,MAX(0,N($AF39)))),0)*800)</f>
        <v/>
      </c>
      <c r="AV39" s="32" t="n"/>
      <c r="AW39" s="31">
        <f>IF($K39="","",$AS39+$AT39+N($AU39)+MAX(0,$AV39))</f>
        <v/>
      </c>
    </row>
    <row r="40">
      <c r="A40" s="8" t="n">
        <v>37</v>
      </c>
      <c r="B40" s="8" t="n"/>
      <c r="C40" s="8" t="n"/>
      <c r="D40" s="8" t="n"/>
      <c r="E40" s="8" t="n"/>
      <c r="F40" s="8" t="n"/>
      <c r="G40" s="8" t="n"/>
      <c r="H40" s="8" t="n"/>
      <c r="I40" s="8" t="n"/>
      <c r="J40" s="8" t="n"/>
      <c r="K40" s="8" t="n"/>
      <c r="L40" s="8" t="n"/>
      <c r="M40" s="8" t="n"/>
      <c r="N40" s="8" t="n"/>
      <c r="O40" s="8" t="n"/>
      <c r="P40" s="8" t="n"/>
      <c r="Q40" s="8" t="n"/>
      <c r="R40" s="8" t="n"/>
      <c r="S40" s="8" t="n"/>
      <c r="T40" s="8" t="n"/>
      <c r="U40" s="8" t="n"/>
      <c r="V40" s="8" t="n"/>
      <c r="W40" s="8" t="n"/>
      <c r="X40" s="8" t="n"/>
      <c r="Y40" s="8" t="n"/>
      <c r="Z40" s="8" t="n"/>
      <c r="AA40" s="8" t="n"/>
      <c r="AB40" s="8" t="n"/>
      <c r="AC40" s="8" t="n"/>
      <c r="AD40" s="8" t="n"/>
      <c r="AE40" s="8" t="n"/>
      <c r="AF40" s="8" t="n"/>
      <c r="AG40" s="8" t="n"/>
      <c r="AH40" s="8" t="n"/>
      <c r="AI40" s="8" t="n"/>
      <c r="AJ40" s="8" t="n"/>
      <c r="AK40" s="8" t="n"/>
      <c r="AL40" s="8" t="n"/>
      <c r="AM40" s="8" t="n"/>
      <c r="AN40" s="8" t="n"/>
      <c r="AO40" s="8" t="n"/>
      <c r="AP40" s="8" t="n"/>
      <c r="AQ40" s="8" t="n"/>
      <c r="AR40" s="8" t="n"/>
      <c r="AS40" s="31">
        <f>IF($K40="","",IFERROR(VLOOKUP($K40,'選択肢・料金マスタ（編集禁止）'!$A$4:$B$10,2,FALSE),0))</f>
        <v/>
      </c>
      <c r="AT40" s="31">
        <f>IF($K40="","",IF($AC40="参加",1500,0)+IFERROR(VLOOKUP($AH40,'選択肢・料金マスタ（編集禁止）'!$G$4:$H$8,2,FALSE),0))</f>
        <v/>
      </c>
      <c r="AU40" s="31">
        <f>IF($K40="","",MIN(10,MAX(0,N($AF40)))*1300+IF($AC40="参加",MIN(MIN(10,MAX(0,N($AG40))),MIN(10,MAX(0,N($AF40)))),0)*800)</f>
        <v/>
      </c>
      <c r="AV40" s="32" t="n"/>
      <c r="AW40" s="31">
        <f>IF($K40="","",$AS40+$AT40+N($AU40)+MAX(0,$AV40))</f>
        <v/>
      </c>
    </row>
    <row r="41">
      <c r="A41" s="8" t="n">
        <v>38</v>
      </c>
      <c r="B41" s="8" t="n"/>
      <c r="C41" s="8" t="n"/>
      <c r="D41" s="8" t="n"/>
      <c r="E41" s="8" t="n"/>
      <c r="F41" s="8" t="n"/>
      <c r="G41" s="8" t="n"/>
      <c r="H41" s="8" t="n"/>
      <c r="I41" s="8" t="n"/>
      <c r="J41" s="8" t="n"/>
      <c r="K41" s="8" t="n"/>
      <c r="L41" s="8" t="n"/>
      <c r="M41" s="8" t="n"/>
      <c r="N41" s="8" t="n"/>
      <c r="O41" s="8" t="n"/>
      <c r="P41" s="8" t="n"/>
      <c r="Q41" s="8" t="n"/>
      <c r="R41" s="8" t="n"/>
      <c r="S41" s="8" t="n"/>
      <c r="T41" s="8" t="n"/>
      <c r="U41" s="8" t="n"/>
      <c r="V41" s="8" t="n"/>
      <c r="W41" s="8" t="n"/>
      <c r="X41" s="8" t="n"/>
      <c r="Y41" s="8" t="n"/>
      <c r="Z41" s="8" t="n"/>
      <c r="AA41" s="8" t="n"/>
      <c r="AB41" s="8" t="n"/>
      <c r="AC41" s="8" t="n"/>
      <c r="AD41" s="8" t="n"/>
      <c r="AE41" s="8" t="n"/>
      <c r="AF41" s="8" t="n"/>
      <c r="AG41" s="8" t="n"/>
      <c r="AH41" s="8" t="n"/>
      <c r="AI41" s="8" t="n"/>
      <c r="AJ41" s="8" t="n"/>
      <c r="AK41" s="8" t="n"/>
      <c r="AL41" s="8" t="n"/>
      <c r="AM41" s="8" t="n"/>
      <c r="AN41" s="8" t="n"/>
      <c r="AO41" s="8" t="n"/>
      <c r="AP41" s="8" t="n"/>
      <c r="AQ41" s="8" t="n"/>
      <c r="AR41" s="8" t="n"/>
      <c r="AS41" s="31">
        <f>IF($K41="","",IFERROR(VLOOKUP($K41,'選択肢・料金マスタ（編集禁止）'!$A$4:$B$10,2,FALSE),0))</f>
        <v/>
      </c>
      <c r="AT41" s="31">
        <f>IF($K41="","",IF($AC41="参加",1500,0)+IFERROR(VLOOKUP($AH41,'選択肢・料金マスタ（編集禁止）'!$G$4:$H$8,2,FALSE),0))</f>
        <v/>
      </c>
      <c r="AU41" s="31">
        <f>IF($K41="","",MIN(10,MAX(0,N($AF41)))*1300+IF($AC41="参加",MIN(MIN(10,MAX(0,N($AG41))),MIN(10,MAX(0,N($AF41)))),0)*800)</f>
        <v/>
      </c>
      <c r="AV41" s="32" t="n"/>
      <c r="AW41" s="31">
        <f>IF($K41="","",$AS41+$AT41+N($AU41)+MAX(0,$AV41))</f>
        <v/>
      </c>
    </row>
    <row r="42">
      <c r="A42" s="8" t="n">
        <v>39</v>
      </c>
      <c r="B42" s="8" t="n"/>
      <c r="C42" s="8" t="n"/>
      <c r="D42" s="8" t="n"/>
      <c r="E42" s="8" t="n"/>
      <c r="F42" s="8" t="n"/>
      <c r="G42" s="8" t="n"/>
      <c r="H42" s="8" t="n"/>
      <c r="I42" s="8" t="n"/>
      <c r="J42" s="8" t="n"/>
      <c r="K42" s="8" t="n"/>
      <c r="L42" s="8" t="n"/>
      <c r="M42" s="8" t="n"/>
      <c r="N42" s="8" t="n"/>
      <c r="O42" s="8" t="n"/>
      <c r="P42" s="8" t="n"/>
      <c r="Q42" s="8" t="n"/>
      <c r="R42" s="8" t="n"/>
      <c r="S42" s="8" t="n"/>
      <c r="T42" s="8" t="n"/>
      <c r="U42" s="8" t="n"/>
      <c r="V42" s="8" t="n"/>
      <c r="W42" s="8" t="n"/>
      <c r="X42" s="8" t="n"/>
      <c r="Y42" s="8" t="n"/>
      <c r="Z42" s="8" t="n"/>
      <c r="AA42" s="8" t="n"/>
      <c r="AB42" s="8" t="n"/>
      <c r="AC42" s="8" t="n"/>
      <c r="AD42" s="8" t="n"/>
      <c r="AE42" s="8" t="n"/>
      <c r="AF42" s="8" t="n"/>
      <c r="AG42" s="8" t="n"/>
      <c r="AH42" s="8" t="n"/>
      <c r="AI42" s="8" t="n"/>
      <c r="AJ42" s="8" t="n"/>
      <c r="AK42" s="8" t="n"/>
      <c r="AL42" s="8" t="n"/>
      <c r="AM42" s="8" t="n"/>
      <c r="AN42" s="8" t="n"/>
      <c r="AO42" s="8" t="n"/>
      <c r="AP42" s="8" t="n"/>
      <c r="AQ42" s="8" t="n"/>
      <c r="AR42" s="8" t="n"/>
      <c r="AS42" s="31">
        <f>IF($K42="","",IFERROR(VLOOKUP($K42,'選択肢・料金マスタ（編集禁止）'!$A$4:$B$10,2,FALSE),0))</f>
        <v/>
      </c>
      <c r="AT42" s="31">
        <f>IF($K42="","",IF($AC42="参加",1500,0)+IFERROR(VLOOKUP($AH42,'選択肢・料金マスタ（編集禁止）'!$G$4:$H$8,2,FALSE),0))</f>
        <v/>
      </c>
      <c r="AU42" s="31">
        <f>IF($K42="","",MIN(10,MAX(0,N($AF42)))*1300+IF($AC42="参加",MIN(MIN(10,MAX(0,N($AG42))),MIN(10,MAX(0,N($AF42)))),0)*800)</f>
        <v/>
      </c>
      <c r="AV42" s="32" t="n"/>
      <c r="AW42" s="31">
        <f>IF($K42="","",$AS42+$AT42+N($AU42)+MAX(0,$AV42))</f>
        <v/>
      </c>
    </row>
    <row r="43">
      <c r="A43" s="8" t="n">
        <v>40</v>
      </c>
      <c r="B43" s="8" t="n"/>
      <c r="C43" s="8" t="n"/>
      <c r="D43" s="8" t="n"/>
      <c r="E43" s="8" t="n"/>
      <c r="F43" s="8" t="n"/>
      <c r="G43" s="8" t="n"/>
      <c r="H43" s="8" t="n"/>
      <c r="I43" s="8" t="n"/>
      <c r="J43" s="8" t="n"/>
      <c r="K43" s="8" t="n"/>
      <c r="L43" s="8" t="n"/>
      <c r="M43" s="8" t="n"/>
      <c r="N43" s="8" t="n"/>
      <c r="O43" s="8" t="n"/>
      <c r="P43" s="8" t="n"/>
      <c r="Q43" s="8" t="n"/>
      <c r="R43" s="8" t="n"/>
      <c r="S43" s="8" t="n"/>
      <c r="T43" s="8" t="n"/>
      <c r="U43" s="8" t="n"/>
      <c r="V43" s="8" t="n"/>
      <c r="W43" s="8" t="n"/>
      <c r="X43" s="8" t="n"/>
      <c r="Y43" s="8" t="n"/>
      <c r="Z43" s="8" t="n"/>
      <c r="AA43" s="8" t="n"/>
      <c r="AB43" s="8" t="n"/>
      <c r="AC43" s="8" t="n"/>
      <c r="AD43" s="8" t="n"/>
      <c r="AE43" s="8" t="n"/>
      <c r="AF43" s="8" t="n"/>
      <c r="AG43" s="8" t="n"/>
      <c r="AH43" s="8" t="n"/>
      <c r="AI43" s="8" t="n"/>
      <c r="AJ43" s="8" t="n"/>
      <c r="AK43" s="8" t="n"/>
      <c r="AL43" s="8" t="n"/>
      <c r="AM43" s="8" t="n"/>
      <c r="AN43" s="8" t="n"/>
      <c r="AO43" s="8" t="n"/>
      <c r="AP43" s="8" t="n"/>
      <c r="AQ43" s="8" t="n"/>
      <c r="AR43" s="8" t="n"/>
      <c r="AS43" s="31">
        <f>IF($K43="","",IFERROR(VLOOKUP($K43,'選択肢・料金マスタ（編集禁止）'!$A$4:$B$10,2,FALSE),0))</f>
        <v/>
      </c>
      <c r="AT43" s="31">
        <f>IF($K43="","",IF($AC43="参加",1500,0)+IFERROR(VLOOKUP($AH43,'選択肢・料金マスタ（編集禁止）'!$G$4:$H$8,2,FALSE),0))</f>
        <v/>
      </c>
      <c r="AU43" s="31">
        <f>IF($K43="","",MIN(10,MAX(0,N($AF43)))*1300+IF($AC43="参加",MIN(MIN(10,MAX(0,N($AG43))),MIN(10,MAX(0,N($AF43)))),0)*800)</f>
        <v/>
      </c>
      <c r="AV43" s="32" t="n"/>
      <c r="AW43" s="31">
        <f>IF($K43="","",$AS43+$AT43+N($AU43)+MAX(0,$AV43))</f>
        <v/>
      </c>
    </row>
    <row r="44">
      <c r="A44" s="8" t="n">
        <v>41</v>
      </c>
      <c r="B44" s="8" t="n"/>
      <c r="C44" s="8" t="n"/>
      <c r="D44" s="8" t="n"/>
      <c r="E44" s="8" t="n"/>
      <c r="F44" s="8" t="n"/>
      <c r="G44" s="8" t="n"/>
      <c r="H44" s="8" t="n"/>
      <c r="I44" s="8" t="n"/>
      <c r="J44" s="8" t="n"/>
      <c r="K44" s="8" t="n"/>
      <c r="L44" s="8" t="n"/>
      <c r="M44" s="8" t="n"/>
      <c r="N44" s="8" t="n"/>
      <c r="O44" s="8" t="n"/>
      <c r="P44" s="8" t="n"/>
      <c r="Q44" s="8" t="n"/>
      <c r="R44" s="8" t="n"/>
      <c r="S44" s="8" t="n"/>
      <c r="T44" s="8" t="n"/>
      <c r="U44" s="8" t="n"/>
      <c r="V44" s="8" t="n"/>
      <c r="W44" s="8" t="n"/>
      <c r="X44" s="8" t="n"/>
      <c r="Y44" s="8" t="n"/>
      <c r="Z44" s="8" t="n"/>
      <c r="AA44" s="8" t="n"/>
      <c r="AB44" s="8" t="n"/>
      <c r="AC44" s="8" t="n"/>
      <c r="AD44" s="8" t="n"/>
      <c r="AE44" s="8" t="n"/>
      <c r="AF44" s="8" t="n"/>
      <c r="AG44" s="8" t="n"/>
      <c r="AH44" s="8" t="n"/>
      <c r="AI44" s="8" t="n"/>
      <c r="AJ44" s="8" t="n"/>
      <c r="AK44" s="8" t="n"/>
      <c r="AL44" s="8" t="n"/>
      <c r="AM44" s="8" t="n"/>
      <c r="AN44" s="8" t="n"/>
      <c r="AO44" s="8" t="n"/>
      <c r="AP44" s="8" t="n"/>
      <c r="AQ44" s="8" t="n"/>
      <c r="AR44" s="8" t="n"/>
      <c r="AS44" s="31">
        <f>IF($K44="","",IFERROR(VLOOKUP($K44,'選択肢・料金マスタ（編集禁止）'!$A$4:$B$10,2,FALSE),0))</f>
        <v/>
      </c>
      <c r="AT44" s="31">
        <f>IF($K44="","",IF($AC44="参加",1500,0)+IFERROR(VLOOKUP($AH44,'選択肢・料金マスタ（編集禁止）'!$G$4:$H$8,2,FALSE),0))</f>
        <v/>
      </c>
      <c r="AU44" s="31">
        <f>IF($K44="","",MIN(10,MAX(0,N($AF44)))*1300+IF($AC44="参加",MIN(MIN(10,MAX(0,N($AG44))),MIN(10,MAX(0,N($AF44)))),0)*800)</f>
        <v/>
      </c>
      <c r="AV44" s="32" t="n"/>
      <c r="AW44" s="31">
        <f>IF($K44="","",$AS44+$AT44+N($AU44)+MAX(0,$AV44))</f>
        <v/>
      </c>
    </row>
    <row r="45">
      <c r="A45" s="8" t="n">
        <v>42</v>
      </c>
      <c r="B45" s="8" t="n"/>
      <c r="C45" s="8" t="n"/>
      <c r="D45" s="8" t="n"/>
      <c r="E45" s="8" t="n"/>
      <c r="F45" s="8" t="n"/>
      <c r="G45" s="8" t="n"/>
      <c r="H45" s="8" t="n"/>
      <c r="I45" s="8" t="n"/>
      <c r="J45" s="8" t="n"/>
      <c r="K45" s="8" t="n"/>
      <c r="L45" s="8" t="n"/>
      <c r="M45" s="8" t="n"/>
      <c r="N45" s="8" t="n"/>
      <c r="O45" s="8" t="n"/>
      <c r="P45" s="8" t="n"/>
      <c r="Q45" s="8" t="n"/>
      <c r="R45" s="8" t="n"/>
      <c r="S45" s="8" t="n"/>
      <c r="T45" s="8" t="n"/>
      <c r="U45" s="8" t="n"/>
      <c r="V45" s="8" t="n"/>
      <c r="W45" s="8" t="n"/>
      <c r="X45" s="8" t="n"/>
      <c r="Y45" s="8" t="n"/>
      <c r="Z45" s="8" t="n"/>
      <c r="AA45" s="8" t="n"/>
      <c r="AB45" s="8" t="n"/>
      <c r="AC45" s="8" t="n"/>
      <c r="AD45" s="8" t="n"/>
      <c r="AE45" s="8" t="n"/>
      <c r="AF45" s="8" t="n"/>
      <c r="AG45" s="8" t="n"/>
      <c r="AH45" s="8" t="n"/>
      <c r="AI45" s="8" t="n"/>
      <c r="AJ45" s="8" t="n"/>
      <c r="AK45" s="8" t="n"/>
      <c r="AL45" s="8" t="n"/>
      <c r="AM45" s="8" t="n"/>
      <c r="AN45" s="8" t="n"/>
      <c r="AO45" s="8" t="n"/>
      <c r="AP45" s="8" t="n"/>
      <c r="AQ45" s="8" t="n"/>
      <c r="AR45" s="8" t="n"/>
      <c r="AS45" s="31">
        <f>IF($K45="","",IFERROR(VLOOKUP($K45,'選択肢・料金マスタ（編集禁止）'!$A$4:$B$10,2,FALSE),0))</f>
        <v/>
      </c>
      <c r="AT45" s="31">
        <f>IF($K45="","",IF($AC45="参加",1500,0)+IFERROR(VLOOKUP($AH45,'選択肢・料金マスタ（編集禁止）'!$G$4:$H$8,2,FALSE),0))</f>
        <v/>
      </c>
      <c r="AU45" s="31">
        <f>IF($K45="","",MIN(10,MAX(0,N($AF45)))*1300+IF($AC45="参加",MIN(MIN(10,MAX(0,N($AG45))),MIN(10,MAX(0,N($AF45)))),0)*800)</f>
        <v/>
      </c>
      <c r="AV45" s="32" t="n"/>
      <c r="AW45" s="31">
        <f>IF($K45="","",$AS45+$AT45+N($AU45)+MAX(0,$AV45))</f>
        <v/>
      </c>
    </row>
    <row r="46">
      <c r="A46" s="8" t="n">
        <v>43</v>
      </c>
      <c r="B46" s="8" t="n"/>
      <c r="C46" s="8" t="n"/>
      <c r="D46" s="8" t="n"/>
      <c r="E46" s="8" t="n"/>
      <c r="F46" s="8" t="n"/>
      <c r="G46" s="8" t="n"/>
      <c r="H46" s="8" t="n"/>
      <c r="I46" s="8" t="n"/>
      <c r="J46" s="8" t="n"/>
      <c r="K46" s="8" t="n"/>
      <c r="L46" s="8" t="n"/>
      <c r="M46" s="8" t="n"/>
      <c r="N46" s="8" t="n"/>
      <c r="O46" s="8" t="n"/>
      <c r="P46" s="8" t="n"/>
      <c r="Q46" s="8" t="n"/>
      <c r="R46" s="8" t="n"/>
      <c r="S46" s="8" t="n"/>
      <c r="T46" s="8" t="n"/>
      <c r="U46" s="8" t="n"/>
      <c r="V46" s="8" t="n"/>
      <c r="W46" s="8" t="n"/>
      <c r="X46" s="8" t="n"/>
      <c r="Y46" s="8" t="n"/>
      <c r="Z46" s="8" t="n"/>
      <c r="AA46" s="8" t="n"/>
      <c r="AB46" s="8" t="n"/>
      <c r="AC46" s="8" t="n"/>
      <c r="AD46" s="8" t="n"/>
      <c r="AE46" s="8" t="n"/>
      <c r="AF46" s="8" t="n"/>
      <c r="AG46" s="8" t="n"/>
      <c r="AH46" s="8" t="n"/>
      <c r="AI46" s="8" t="n"/>
      <c r="AJ46" s="8" t="n"/>
      <c r="AK46" s="8" t="n"/>
      <c r="AL46" s="8" t="n"/>
      <c r="AM46" s="8" t="n"/>
      <c r="AN46" s="8" t="n"/>
      <c r="AO46" s="8" t="n"/>
      <c r="AP46" s="8" t="n"/>
      <c r="AQ46" s="8" t="n"/>
      <c r="AR46" s="8" t="n"/>
      <c r="AS46" s="31">
        <f>IF($K46="","",IFERROR(VLOOKUP($K46,'選択肢・料金マスタ（編集禁止）'!$A$4:$B$10,2,FALSE),0))</f>
        <v/>
      </c>
      <c r="AT46" s="31">
        <f>IF($K46="","",IF($AC46="参加",1500,0)+IFERROR(VLOOKUP($AH46,'選択肢・料金マスタ（編集禁止）'!$G$4:$H$8,2,FALSE),0))</f>
        <v/>
      </c>
      <c r="AU46" s="31">
        <f>IF($K46="","",MIN(10,MAX(0,N($AF46)))*1300+IF($AC46="参加",MIN(MIN(10,MAX(0,N($AG46))),MIN(10,MAX(0,N($AF46)))),0)*800)</f>
        <v/>
      </c>
      <c r="AV46" s="32" t="n"/>
      <c r="AW46" s="31">
        <f>IF($K46="","",$AS46+$AT46+N($AU46)+MAX(0,$AV46))</f>
        <v/>
      </c>
    </row>
    <row r="47">
      <c r="A47" s="8" t="n">
        <v>44</v>
      </c>
      <c r="B47" s="8" t="n"/>
      <c r="C47" s="8" t="n"/>
      <c r="D47" s="8" t="n"/>
      <c r="E47" s="8" t="n"/>
      <c r="F47" s="8" t="n"/>
      <c r="G47" s="8" t="n"/>
      <c r="H47" s="8" t="n"/>
      <c r="I47" s="8" t="n"/>
      <c r="J47" s="8" t="n"/>
      <c r="K47" s="8" t="n"/>
      <c r="L47" s="8" t="n"/>
      <c r="M47" s="8" t="n"/>
      <c r="N47" s="8" t="n"/>
      <c r="O47" s="8" t="n"/>
      <c r="P47" s="8" t="n"/>
      <c r="Q47" s="8" t="n"/>
      <c r="R47" s="8" t="n"/>
      <c r="S47" s="8" t="n"/>
      <c r="T47" s="8" t="n"/>
      <c r="U47" s="8" t="n"/>
      <c r="V47" s="8" t="n"/>
      <c r="W47" s="8" t="n"/>
      <c r="X47" s="8" t="n"/>
      <c r="Y47" s="8" t="n"/>
      <c r="Z47" s="8" t="n"/>
      <c r="AA47" s="8" t="n"/>
      <c r="AB47" s="8" t="n"/>
      <c r="AC47" s="8" t="n"/>
      <c r="AD47" s="8" t="n"/>
      <c r="AE47" s="8" t="n"/>
      <c r="AF47" s="8" t="n"/>
      <c r="AG47" s="8" t="n"/>
      <c r="AH47" s="8" t="n"/>
      <c r="AI47" s="8" t="n"/>
      <c r="AJ47" s="8" t="n"/>
      <c r="AK47" s="8" t="n"/>
      <c r="AL47" s="8" t="n"/>
      <c r="AM47" s="8" t="n"/>
      <c r="AN47" s="8" t="n"/>
      <c r="AO47" s="8" t="n"/>
      <c r="AP47" s="8" t="n"/>
      <c r="AQ47" s="8" t="n"/>
      <c r="AR47" s="8" t="n"/>
      <c r="AS47" s="31">
        <f>IF($K47="","",IFERROR(VLOOKUP($K47,'選択肢・料金マスタ（編集禁止）'!$A$4:$B$10,2,FALSE),0))</f>
        <v/>
      </c>
      <c r="AT47" s="31">
        <f>IF($K47="","",IF($AC47="参加",1500,0)+IFERROR(VLOOKUP($AH47,'選択肢・料金マスタ（編集禁止）'!$G$4:$H$8,2,FALSE),0))</f>
        <v/>
      </c>
      <c r="AU47" s="31">
        <f>IF($K47="","",MIN(10,MAX(0,N($AF47)))*1300+IF($AC47="参加",MIN(MIN(10,MAX(0,N($AG47))),MIN(10,MAX(0,N($AF47)))),0)*800)</f>
        <v/>
      </c>
      <c r="AV47" s="32" t="n"/>
      <c r="AW47" s="31">
        <f>IF($K47="","",$AS47+$AT47+N($AU47)+MAX(0,$AV47))</f>
        <v/>
      </c>
    </row>
    <row r="48">
      <c r="A48" s="8" t="n">
        <v>45</v>
      </c>
      <c r="B48" s="8" t="n"/>
      <c r="C48" s="8" t="n"/>
      <c r="D48" s="8" t="n"/>
      <c r="E48" s="8" t="n"/>
      <c r="F48" s="8" t="n"/>
      <c r="G48" s="8" t="n"/>
      <c r="H48" s="8" t="n"/>
      <c r="I48" s="8" t="n"/>
      <c r="J48" s="8" t="n"/>
      <c r="K48" s="8" t="n"/>
      <c r="L48" s="8" t="n"/>
      <c r="M48" s="8" t="n"/>
      <c r="N48" s="8" t="n"/>
      <c r="O48" s="8" t="n"/>
      <c r="P48" s="8" t="n"/>
      <c r="Q48" s="8" t="n"/>
      <c r="R48" s="8" t="n"/>
      <c r="S48" s="8" t="n"/>
      <c r="T48" s="8" t="n"/>
      <c r="U48" s="8" t="n"/>
      <c r="V48" s="8" t="n"/>
      <c r="W48" s="8" t="n"/>
      <c r="X48" s="8" t="n"/>
      <c r="Y48" s="8" t="n"/>
      <c r="Z48" s="8" t="n"/>
      <c r="AA48" s="8" t="n"/>
      <c r="AB48" s="8" t="n"/>
      <c r="AC48" s="8" t="n"/>
      <c r="AD48" s="8" t="n"/>
      <c r="AE48" s="8" t="n"/>
      <c r="AF48" s="8" t="n"/>
      <c r="AG48" s="8" t="n"/>
      <c r="AH48" s="8" t="n"/>
      <c r="AI48" s="8" t="n"/>
      <c r="AJ48" s="8" t="n"/>
      <c r="AK48" s="8" t="n"/>
      <c r="AL48" s="8" t="n"/>
      <c r="AM48" s="8" t="n"/>
      <c r="AN48" s="8" t="n"/>
      <c r="AO48" s="8" t="n"/>
      <c r="AP48" s="8" t="n"/>
      <c r="AQ48" s="8" t="n"/>
      <c r="AR48" s="8" t="n"/>
      <c r="AS48" s="31">
        <f>IF($K48="","",IFERROR(VLOOKUP($K48,'選択肢・料金マスタ（編集禁止）'!$A$4:$B$10,2,FALSE),0))</f>
        <v/>
      </c>
      <c r="AT48" s="31">
        <f>IF($K48="","",IF($AC48="参加",1500,0)+IFERROR(VLOOKUP($AH48,'選択肢・料金マスタ（編集禁止）'!$G$4:$H$8,2,FALSE),0))</f>
        <v/>
      </c>
      <c r="AU48" s="31">
        <f>IF($K48="","",MIN(10,MAX(0,N($AF48)))*1300+IF($AC48="参加",MIN(MIN(10,MAX(0,N($AG48))),MIN(10,MAX(0,N($AF48)))),0)*800)</f>
        <v/>
      </c>
      <c r="AV48" s="32" t="n"/>
      <c r="AW48" s="31">
        <f>IF($K48="","",$AS48+$AT48+N($AU48)+MAX(0,$AV48))</f>
        <v/>
      </c>
    </row>
    <row r="49">
      <c r="A49" s="8" t="n">
        <v>46</v>
      </c>
      <c r="B49" s="8" t="n"/>
      <c r="C49" s="8" t="n"/>
      <c r="D49" s="8" t="n"/>
      <c r="E49" s="8" t="n"/>
      <c r="F49" s="8" t="n"/>
      <c r="G49" s="8" t="n"/>
      <c r="H49" s="8" t="n"/>
      <c r="I49" s="8" t="n"/>
      <c r="J49" s="8" t="n"/>
      <c r="K49" s="8" t="n"/>
      <c r="L49" s="8" t="n"/>
      <c r="M49" s="8" t="n"/>
      <c r="N49" s="8" t="n"/>
      <c r="O49" s="8" t="n"/>
      <c r="P49" s="8" t="n"/>
      <c r="Q49" s="8" t="n"/>
      <c r="R49" s="8" t="n"/>
      <c r="S49" s="8" t="n"/>
      <c r="T49" s="8" t="n"/>
      <c r="U49" s="8" t="n"/>
      <c r="V49" s="8" t="n"/>
      <c r="W49" s="8" t="n"/>
      <c r="X49" s="8" t="n"/>
      <c r="Y49" s="8" t="n"/>
      <c r="Z49" s="8" t="n"/>
      <c r="AA49" s="8" t="n"/>
      <c r="AB49" s="8" t="n"/>
      <c r="AC49" s="8" t="n"/>
      <c r="AD49" s="8" t="n"/>
      <c r="AE49" s="8" t="n"/>
      <c r="AF49" s="8" t="n"/>
      <c r="AG49" s="8" t="n"/>
      <c r="AH49" s="8" t="n"/>
      <c r="AI49" s="8" t="n"/>
      <c r="AJ49" s="8" t="n"/>
      <c r="AK49" s="8" t="n"/>
      <c r="AL49" s="8" t="n"/>
      <c r="AM49" s="8" t="n"/>
      <c r="AN49" s="8" t="n"/>
      <c r="AO49" s="8" t="n"/>
      <c r="AP49" s="8" t="n"/>
      <c r="AQ49" s="8" t="n"/>
      <c r="AR49" s="8" t="n"/>
      <c r="AS49" s="31">
        <f>IF($K49="","",IFERROR(VLOOKUP($K49,'選択肢・料金マスタ（編集禁止）'!$A$4:$B$10,2,FALSE),0))</f>
        <v/>
      </c>
      <c r="AT49" s="31">
        <f>IF($K49="","",IF($AC49="参加",1500,0)+IFERROR(VLOOKUP($AH49,'選択肢・料金マスタ（編集禁止）'!$G$4:$H$8,2,FALSE),0))</f>
        <v/>
      </c>
      <c r="AU49" s="31">
        <f>IF($K49="","",MIN(10,MAX(0,N($AF49)))*1300+IF($AC49="参加",MIN(MIN(10,MAX(0,N($AG49))),MIN(10,MAX(0,N($AF49)))),0)*800)</f>
        <v/>
      </c>
      <c r="AV49" s="32" t="n"/>
      <c r="AW49" s="31">
        <f>IF($K49="","",$AS49+$AT49+N($AU49)+MAX(0,$AV49))</f>
        <v/>
      </c>
    </row>
    <row r="50">
      <c r="A50" s="8" t="n">
        <v>47</v>
      </c>
      <c r="B50" s="8" t="n"/>
      <c r="C50" s="8" t="n"/>
      <c r="D50" s="8" t="n"/>
      <c r="E50" s="8" t="n"/>
      <c r="F50" s="8" t="n"/>
      <c r="G50" s="8" t="n"/>
      <c r="H50" s="8" t="n"/>
      <c r="I50" s="8" t="n"/>
      <c r="J50" s="8" t="n"/>
      <c r="K50" s="8" t="n"/>
      <c r="L50" s="8" t="n"/>
      <c r="M50" s="8" t="n"/>
      <c r="N50" s="8" t="n"/>
      <c r="O50" s="8" t="n"/>
      <c r="P50" s="8" t="n"/>
      <c r="Q50" s="8" t="n"/>
      <c r="R50" s="8" t="n"/>
      <c r="S50" s="8" t="n"/>
      <c r="T50" s="8" t="n"/>
      <c r="U50" s="8" t="n"/>
      <c r="V50" s="8" t="n"/>
      <c r="W50" s="8" t="n"/>
      <c r="X50" s="8" t="n"/>
      <c r="Y50" s="8" t="n"/>
      <c r="Z50" s="8" t="n"/>
      <c r="AA50" s="8" t="n"/>
      <c r="AB50" s="8" t="n"/>
      <c r="AC50" s="8" t="n"/>
      <c r="AD50" s="8" t="n"/>
      <c r="AE50" s="8" t="n"/>
      <c r="AF50" s="8" t="n"/>
      <c r="AG50" s="8" t="n"/>
      <c r="AH50" s="8" t="n"/>
      <c r="AI50" s="8" t="n"/>
      <c r="AJ50" s="8" t="n"/>
      <c r="AK50" s="8" t="n"/>
      <c r="AL50" s="8" t="n"/>
      <c r="AM50" s="8" t="n"/>
      <c r="AN50" s="8" t="n"/>
      <c r="AO50" s="8" t="n"/>
      <c r="AP50" s="8" t="n"/>
      <c r="AQ50" s="8" t="n"/>
      <c r="AR50" s="8" t="n"/>
      <c r="AS50" s="31">
        <f>IF($K50="","",IFERROR(VLOOKUP($K50,'選択肢・料金マスタ（編集禁止）'!$A$4:$B$10,2,FALSE),0))</f>
        <v/>
      </c>
      <c r="AT50" s="31">
        <f>IF($K50="","",IF($AC50="参加",1500,0)+IFERROR(VLOOKUP($AH50,'選択肢・料金マスタ（編集禁止）'!$G$4:$H$8,2,FALSE),0))</f>
        <v/>
      </c>
      <c r="AU50" s="31">
        <f>IF($K50="","",MIN(10,MAX(0,N($AF50)))*1300+IF($AC50="参加",MIN(MIN(10,MAX(0,N($AG50))),MIN(10,MAX(0,N($AF50)))),0)*800)</f>
        <v/>
      </c>
      <c r="AV50" s="32" t="n"/>
      <c r="AW50" s="31">
        <f>IF($K50="","",$AS50+$AT50+N($AU50)+MAX(0,$AV50))</f>
        <v/>
      </c>
    </row>
    <row r="51">
      <c r="A51" s="8" t="n">
        <v>48</v>
      </c>
      <c r="B51" s="8" t="n"/>
      <c r="C51" s="8" t="n"/>
      <c r="D51" s="8" t="n"/>
      <c r="E51" s="8" t="n"/>
      <c r="F51" s="8" t="n"/>
      <c r="G51" s="8" t="n"/>
      <c r="H51" s="8" t="n"/>
      <c r="I51" s="8" t="n"/>
      <c r="J51" s="8" t="n"/>
      <c r="K51" s="8" t="n"/>
      <c r="L51" s="8" t="n"/>
      <c r="M51" s="8" t="n"/>
      <c r="N51" s="8" t="n"/>
      <c r="O51" s="8" t="n"/>
      <c r="P51" s="8" t="n"/>
      <c r="Q51" s="8" t="n"/>
      <c r="R51" s="8" t="n"/>
      <c r="S51" s="8" t="n"/>
      <c r="T51" s="8" t="n"/>
      <c r="U51" s="8" t="n"/>
      <c r="V51" s="8" t="n"/>
      <c r="W51" s="8" t="n"/>
      <c r="X51" s="8" t="n"/>
      <c r="Y51" s="8" t="n"/>
      <c r="Z51" s="8" t="n"/>
      <c r="AA51" s="8" t="n"/>
      <c r="AB51" s="8" t="n"/>
      <c r="AC51" s="8" t="n"/>
      <c r="AD51" s="8" t="n"/>
      <c r="AE51" s="8" t="n"/>
      <c r="AF51" s="8" t="n"/>
      <c r="AG51" s="8" t="n"/>
      <c r="AH51" s="8" t="n"/>
      <c r="AI51" s="8" t="n"/>
      <c r="AJ51" s="8" t="n"/>
      <c r="AK51" s="8" t="n"/>
      <c r="AL51" s="8" t="n"/>
      <c r="AM51" s="8" t="n"/>
      <c r="AN51" s="8" t="n"/>
      <c r="AO51" s="8" t="n"/>
      <c r="AP51" s="8" t="n"/>
      <c r="AQ51" s="8" t="n"/>
      <c r="AR51" s="8" t="n"/>
      <c r="AS51" s="31">
        <f>IF($K51="","",IFERROR(VLOOKUP($K51,'選択肢・料金マスタ（編集禁止）'!$A$4:$B$10,2,FALSE),0))</f>
        <v/>
      </c>
      <c r="AT51" s="31">
        <f>IF($K51="","",IF($AC51="参加",1500,0)+IFERROR(VLOOKUP($AH51,'選択肢・料金マスタ（編集禁止）'!$G$4:$H$8,2,FALSE),0))</f>
        <v/>
      </c>
      <c r="AU51" s="31">
        <f>IF($K51="","",MIN(10,MAX(0,N($AF51)))*1300+IF($AC51="参加",MIN(MIN(10,MAX(0,N($AG51))),MIN(10,MAX(0,N($AF51)))),0)*800)</f>
        <v/>
      </c>
      <c r="AV51" s="32" t="n"/>
      <c r="AW51" s="31">
        <f>IF($K51="","",$AS51+$AT51+N($AU51)+MAX(0,$AV51))</f>
        <v/>
      </c>
    </row>
    <row r="52">
      <c r="A52" s="8" t="n">
        <v>49</v>
      </c>
      <c r="B52" s="8" t="n"/>
      <c r="C52" s="8" t="n"/>
      <c r="D52" s="8" t="n"/>
      <c r="E52" s="8" t="n"/>
      <c r="F52" s="8" t="n"/>
      <c r="G52" s="8" t="n"/>
      <c r="H52" s="8" t="n"/>
      <c r="I52" s="8" t="n"/>
      <c r="J52" s="8" t="n"/>
      <c r="K52" s="8" t="n"/>
      <c r="L52" s="8" t="n"/>
      <c r="M52" s="8" t="n"/>
      <c r="N52" s="8" t="n"/>
      <c r="O52" s="8" t="n"/>
      <c r="P52" s="8" t="n"/>
      <c r="Q52" s="8" t="n"/>
      <c r="R52" s="8" t="n"/>
      <c r="S52" s="8" t="n"/>
      <c r="T52" s="8" t="n"/>
      <c r="U52" s="8" t="n"/>
      <c r="V52" s="8" t="n"/>
      <c r="W52" s="8" t="n"/>
      <c r="X52" s="8" t="n"/>
      <c r="Y52" s="8" t="n"/>
      <c r="Z52" s="8" t="n"/>
      <c r="AA52" s="8" t="n"/>
      <c r="AB52" s="8" t="n"/>
      <c r="AC52" s="8" t="n"/>
      <c r="AD52" s="8" t="n"/>
      <c r="AE52" s="8" t="n"/>
      <c r="AF52" s="8" t="n"/>
      <c r="AG52" s="8" t="n"/>
      <c r="AH52" s="8" t="n"/>
      <c r="AI52" s="8" t="n"/>
      <c r="AJ52" s="8" t="n"/>
      <c r="AK52" s="8" t="n"/>
      <c r="AL52" s="8" t="n"/>
      <c r="AM52" s="8" t="n"/>
      <c r="AN52" s="8" t="n"/>
      <c r="AO52" s="8" t="n"/>
      <c r="AP52" s="8" t="n"/>
      <c r="AQ52" s="8" t="n"/>
      <c r="AR52" s="8" t="n"/>
      <c r="AS52" s="31">
        <f>IF($K52="","",IFERROR(VLOOKUP($K52,'選択肢・料金マスタ（編集禁止）'!$A$4:$B$10,2,FALSE),0))</f>
        <v/>
      </c>
      <c r="AT52" s="31">
        <f>IF($K52="","",IF($AC52="参加",1500,0)+IFERROR(VLOOKUP($AH52,'選択肢・料金マスタ（編集禁止）'!$G$4:$H$8,2,FALSE),0))</f>
        <v/>
      </c>
      <c r="AU52" s="31">
        <f>IF($K52="","",MIN(10,MAX(0,N($AF52)))*1300+IF($AC52="参加",MIN(MIN(10,MAX(0,N($AG52))),MIN(10,MAX(0,N($AF52)))),0)*800)</f>
        <v/>
      </c>
      <c r="AV52" s="32" t="n"/>
      <c r="AW52" s="31">
        <f>IF($K52="","",$AS52+$AT52+N($AU52)+MAX(0,$AV52))</f>
        <v/>
      </c>
    </row>
    <row r="53">
      <c r="A53" s="8" t="n">
        <v>50</v>
      </c>
      <c r="B53" s="8" t="n"/>
      <c r="C53" s="8" t="n"/>
      <c r="D53" s="8" t="n"/>
      <c r="E53" s="8" t="n"/>
      <c r="F53" s="8" t="n"/>
      <c r="G53" s="8" t="n"/>
      <c r="H53" s="8" t="n"/>
      <c r="I53" s="8" t="n"/>
      <c r="J53" s="8" t="n"/>
      <c r="K53" s="8" t="n"/>
      <c r="L53" s="8" t="n"/>
      <c r="M53" s="8" t="n"/>
      <c r="N53" s="8" t="n"/>
      <c r="O53" s="8" t="n"/>
      <c r="P53" s="8" t="n"/>
      <c r="Q53" s="8" t="n"/>
      <c r="R53" s="8" t="n"/>
      <c r="S53" s="8" t="n"/>
      <c r="T53" s="8" t="n"/>
      <c r="U53" s="8" t="n"/>
      <c r="V53" s="8" t="n"/>
      <c r="W53" s="8" t="n"/>
      <c r="X53" s="8" t="n"/>
      <c r="Y53" s="8" t="n"/>
      <c r="Z53" s="8" t="n"/>
      <c r="AA53" s="8" t="n"/>
      <c r="AB53" s="8" t="n"/>
      <c r="AC53" s="8" t="n"/>
      <c r="AD53" s="8" t="n"/>
      <c r="AE53" s="8" t="n"/>
      <c r="AF53" s="8" t="n"/>
      <c r="AG53" s="8" t="n"/>
      <c r="AH53" s="8" t="n"/>
      <c r="AI53" s="8" t="n"/>
      <c r="AJ53" s="8" t="n"/>
      <c r="AK53" s="8" t="n"/>
      <c r="AL53" s="8" t="n"/>
      <c r="AM53" s="8" t="n"/>
      <c r="AN53" s="8" t="n"/>
      <c r="AO53" s="8" t="n"/>
      <c r="AP53" s="8" t="n"/>
      <c r="AQ53" s="8" t="n"/>
      <c r="AR53" s="8" t="n"/>
      <c r="AS53" s="31">
        <f>IF($K53="","",IFERROR(VLOOKUP($K53,'選択肢・料金マスタ（編集禁止）'!$A$4:$B$10,2,FALSE),0))</f>
        <v/>
      </c>
      <c r="AT53" s="31">
        <f>IF($K53="","",IF($AC53="参加",1500,0)+IFERROR(VLOOKUP($AH53,'選択肢・料金マスタ（編集禁止）'!$G$4:$H$8,2,FALSE),0))</f>
        <v/>
      </c>
      <c r="AU53" s="31">
        <f>IF($K53="","",MIN(10,MAX(0,N($AF53)))*1300+IF($AC53="参加",MIN(MIN(10,MAX(0,N($AG53))),MIN(10,MAX(0,N($AF53)))),0)*800)</f>
        <v/>
      </c>
      <c r="AV53" s="32" t="n"/>
      <c r="AW53" s="31">
        <f>IF($K53="","",$AS53+$AT53+N($AU53)+MAX(0,$AV53))</f>
        <v/>
      </c>
    </row>
    <row r="54">
      <c r="A54" s="8" t="n">
        <v>51</v>
      </c>
      <c r="B54" s="8" t="n"/>
      <c r="C54" s="8" t="n"/>
      <c r="D54" s="8" t="n"/>
      <c r="E54" s="8" t="n"/>
      <c r="F54" s="8" t="n"/>
      <c r="G54" s="8" t="n"/>
      <c r="H54" s="8" t="n"/>
      <c r="I54" s="8" t="n"/>
      <c r="J54" s="8" t="n"/>
      <c r="K54" s="8" t="n"/>
      <c r="L54" s="8" t="n"/>
      <c r="M54" s="8" t="n"/>
      <c r="N54" s="8" t="n"/>
      <c r="O54" s="8" t="n"/>
      <c r="P54" s="8" t="n"/>
      <c r="Q54" s="8" t="n"/>
      <c r="R54" s="8" t="n"/>
      <c r="S54" s="8" t="n"/>
      <c r="T54" s="8" t="n"/>
      <c r="U54" s="8" t="n"/>
      <c r="V54" s="8" t="n"/>
      <c r="W54" s="8" t="n"/>
      <c r="X54" s="8" t="n"/>
      <c r="Y54" s="8" t="n"/>
      <c r="Z54" s="8" t="n"/>
      <c r="AA54" s="8" t="n"/>
      <c r="AB54" s="8" t="n"/>
      <c r="AC54" s="8" t="n"/>
      <c r="AD54" s="8" t="n"/>
      <c r="AE54" s="8" t="n"/>
      <c r="AF54" s="8" t="n"/>
      <c r="AG54" s="8" t="n"/>
      <c r="AH54" s="8" t="n"/>
      <c r="AI54" s="8" t="n"/>
      <c r="AJ54" s="8" t="n"/>
      <c r="AK54" s="8" t="n"/>
      <c r="AL54" s="8" t="n"/>
      <c r="AM54" s="8" t="n"/>
      <c r="AN54" s="8" t="n"/>
      <c r="AO54" s="8" t="n"/>
      <c r="AP54" s="8" t="n"/>
      <c r="AQ54" s="8" t="n"/>
      <c r="AR54" s="8" t="n"/>
      <c r="AS54" s="31">
        <f>IF($K54="","",IFERROR(VLOOKUP($K54,'選択肢・料金マスタ（編集禁止）'!$A$4:$B$10,2,FALSE),0))</f>
        <v/>
      </c>
      <c r="AT54" s="31">
        <f>IF($K54="","",IF($AC54="参加",1500,0)+IFERROR(VLOOKUP($AH54,'選択肢・料金マスタ（編集禁止）'!$G$4:$H$8,2,FALSE),0))</f>
        <v/>
      </c>
      <c r="AU54" s="31">
        <f>IF($K54="","",MIN(10,MAX(0,N($AF54)))*1300+IF($AC54="参加",MIN(MIN(10,MAX(0,N($AG54))),MIN(10,MAX(0,N($AF54)))),0)*800)</f>
        <v/>
      </c>
      <c r="AV54" s="32" t="n"/>
      <c r="AW54" s="31">
        <f>IF($K54="","",$AS54+$AT54+N($AU54)+MAX(0,$AV54))</f>
        <v/>
      </c>
    </row>
    <row r="55">
      <c r="A55" s="8" t="n">
        <v>52</v>
      </c>
      <c r="B55" s="8" t="n"/>
      <c r="C55" s="8" t="n"/>
      <c r="D55" s="8" t="n"/>
      <c r="E55" s="8" t="n"/>
      <c r="F55" s="8" t="n"/>
      <c r="G55" s="8" t="n"/>
      <c r="H55" s="8" t="n"/>
      <c r="I55" s="8" t="n"/>
      <c r="J55" s="8" t="n"/>
      <c r="K55" s="8" t="n"/>
      <c r="L55" s="8" t="n"/>
      <c r="M55" s="8" t="n"/>
      <c r="N55" s="8" t="n"/>
      <c r="O55" s="8" t="n"/>
      <c r="P55" s="8" t="n"/>
      <c r="Q55" s="8" t="n"/>
      <c r="R55" s="8" t="n"/>
      <c r="S55" s="8" t="n"/>
      <c r="T55" s="8" t="n"/>
      <c r="U55" s="8" t="n"/>
      <c r="V55" s="8" t="n"/>
      <c r="W55" s="8" t="n"/>
      <c r="X55" s="8" t="n"/>
      <c r="Y55" s="8" t="n"/>
      <c r="Z55" s="8" t="n"/>
      <c r="AA55" s="8" t="n"/>
      <c r="AB55" s="8" t="n"/>
      <c r="AC55" s="8" t="n"/>
      <c r="AD55" s="8" t="n"/>
      <c r="AE55" s="8" t="n"/>
      <c r="AF55" s="8" t="n"/>
      <c r="AG55" s="8" t="n"/>
      <c r="AH55" s="8" t="n"/>
      <c r="AI55" s="8" t="n"/>
      <c r="AJ55" s="8" t="n"/>
      <c r="AK55" s="8" t="n"/>
      <c r="AL55" s="8" t="n"/>
      <c r="AM55" s="8" t="n"/>
      <c r="AN55" s="8" t="n"/>
      <c r="AO55" s="8" t="n"/>
      <c r="AP55" s="8" t="n"/>
      <c r="AQ55" s="8" t="n"/>
      <c r="AR55" s="8" t="n"/>
      <c r="AS55" s="31">
        <f>IF($K55="","",IFERROR(VLOOKUP($K55,'選択肢・料金マスタ（編集禁止）'!$A$4:$B$10,2,FALSE),0))</f>
        <v/>
      </c>
      <c r="AT55" s="31">
        <f>IF($K55="","",IF($AC55="参加",1500,0)+IFERROR(VLOOKUP($AH55,'選択肢・料金マスタ（編集禁止）'!$G$4:$H$8,2,FALSE),0))</f>
        <v/>
      </c>
      <c r="AU55" s="31">
        <f>IF($K55="","",MIN(10,MAX(0,N($AF55)))*1300+IF($AC55="参加",MIN(MIN(10,MAX(0,N($AG55))),MIN(10,MAX(0,N($AF55)))),0)*800)</f>
        <v/>
      </c>
      <c r="AV55" s="32" t="n"/>
      <c r="AW55" s="31">
        <f>IF($K55="","",$AS55+$AT55+N($AU55)+MAX(0,$AV55))</f>
        <v/>
      </c>
    </row>
    <row r="56">
      <c r="A56" s="8" t="n">
        <v>53</v>
      </c>
      <c r="B56" s="8" t="n"/>
      <c r="C56" s="8" t="n"/>
      <c r="D56" s="8" t="n"/>
      <c r="E56" s="8" t="n"/>
      <c r="F56" s="8" t="n"/>
      <c r="G56" s="8" t="n"/>
      <c r="H56" s="8" t="n"/>
      <c r="I56" s="8" t="n"/>
      <c r="J56" s="8" t="n"/>
      <c r="K56" s="8" t="n"/>
      <c r="L56" s="8" t="n"/>
      <c r="M56" s="8" t="n"/>
      <c r="N56" s="8" t="n"/>
      <c r="O56" s="8" t="n"/>
      <c r="P56" s="8" t="n"/>
      <c r="Q56" s="8" t="n"/>
      <c r="R56" s="8" t="n"/>
      <c r="S56" s="8" t="n"/>
      <c r="T56" s="8" t="n"/>
      <c r="U56" s="8" t="n"/>
      <c r="V56" s="8" t="n"/>
      <c r="W56" s="8" t="n"/>
      <c r="X56" s="8" t="n"/>
      <c r="Y56" s="8" t="n"/>
      <c r="Z56" s="8" t="n"/>
      <c r="AA56" s="8" t="n"/>
      <c r="AB56" s="8" t="n"/>
      <c r="AC56" s="8" t="n"/>
      <c r="AD56" s="8" t="n"/>
      <c r="AE56" s="8" t="n"/>
      <c r="AF56" s="8" t="n"/>
      <c r="AG56" s="8" t="n"/>
      <c r="AH56" s="8" t="n"/>
      <c r="AI56" s="8" t="n"/>
      <c r="AJ56" s="8" t="n"/>
      <c r="AK56" s="8" t="n"/>
      <c r="AL56" s="8" t="n"/>
      <c r="AM56" s="8" t="n"/>
      <c r="AN56" s="8" t="n"/>
      <c r="AO56" s="8" t="n"/>
      <c r="AP56" s="8" t="n"/>
      <c r="AQ56" s="8" t="n"/>
      <c r="AR56" s="8" t="n"/>
      <c r="AS56" s="31">
        <f>IF($K56="","",IFERROR(VLOOKUP($K56,'選択肢・料金マスタ（編集禁止）'!$A$4:$B$10,2,FALSE),0))</f>
        <v/>
      </c>
      <c r="AT56" s="31">
        <f>IF($K56="","",IF($AC56="参加",1500,0)+IFERROR(VLOOKUP($AH56,'選択肢・料金マスタ（編集禁止）'!$G$4:$H$8,2,FALSE),0))</f>
        <v/>
      </c>
      <c r="AU56" s="31">
        <f>IF($K56="","",MIN(10,MAX(0,N($AF56)))*1300+IF($AC56="参加",MIN(MIN(10,MAX(0,N($AG56))),MIN(10,MAX(0,N($AF56)))),0)*800)</f>
        <v/>
      </c>
      <c r="AV56" s="32" t="n"/>
      <c r="AW56" s="31">
        <f>IF($K56="","",$AS56+$AT56+N($AU56)+MAX(0,$AV56))</f>
        <v/>
      </c>
    </row>
    <row r="57">
      <c r="A57" s="8" t="n">
        <v>54</v>
      </c>
      <c r="B57" s="8" t="n"/>
      <c r="C57" s="8" t="n"/>
      <c r="D57" s="8" t="n"/>
      <c r="E57" s="8" t="n"/>
      <c r="F57" s="8" t="n"/>
      <c r="G57" s="8" t="n"/>
      <c r="H57" s="8" t="n"/>
      <c r="I57" s="8" t="n"/>
      <c r="J57" s="8" t="n"/>
      <c r="K57" s="8" t="n"/>
      <c r="L57" s="8" t="n"/>
      <c r="M57" s="8" t="n"/>
      <c r="N57" s="8" t="n"/>
      <c r="O57" s="8" t="n"/>
      <c r="P57" s="8" t="n"/>
      <c r="Q57" s="8" t="n"/>
      <c r="R57" s="8" t="n"/>
      <c r="S57" s="8" t="n"/>
      <c r="T57" s="8" t="n"/>
      <c r="U57" s="8" t="n"/>
      <c r="V57" s="8" t="n"/>
      <c r="W57" s="8" t="n"/>
      <c r="X57" s="8" t="n"/>
      <c r="Y57" s="8" t="n"/>
      <c r="Z57" s="8" t="n"/>
      <c r="AA57" s="8" t="n"/>
      <c r="AB57" s="8" t="n"/>
      <c r="AC57" s="8" t="n"/>
      <c r="AD57" s="8" t="n"/>
      <c r="AE57" s="8" t="n"/>
      <c r="AF57" s="8" t="n"/>
      <c r="AG57" s="8" t="n"/>
      <c r="AH57" s="8" t="n"/>
      <c r="AI57" s="8" t="n"/>
      <c r="AJ57" s="8" t="n"/>
      <c r="AK57" s="8" t="n"/>
      <c r="AL57" s="8" t="n"/>
      <c r="AM57" s="8" t="n"/>
      <c r="AN57" s="8" t="n"/>
      <c r="AO57" s="8" t="n"/>
      <c r="AP57" s="8" t="n"/>
      <c r="AQ57" s="8" t="n"/>
      <c r="AR57" s="8" t="n"/>
      <c r="AS57" s="31">
        <f>IF($K57="","",IFERROR(VLOOKUP($K57,'選択肢・料金マスタ（編集禁止）'!$A$4:$B$10,2,FALSE),0))</f>
        <v/>
      </c>
      <c r="AT57" s="31">
        <f>IF($K57="","",IF($AC57="参加",1500,0)+IFERROR(VLOOKUP($AH57,'選択肢・料金マスタ（編集禁止）'!$G$4:$H$8,2,FALSE),0))</f>
        <v/>
      </c>
      <c r="AU57" s="31">
        <f>IF($K57="","",MIN(10,MAX(0,N($AF57)))*1300+IF($AC57="参加",MIN(MIN(10,MAX(0,N($AG57))),MIN(10,MAX(0,N($AF57)))),0)*800)</f>
        <v/>
      </c>
      <c r="AV57" s="32" t="n"/>
      <c r="AW57" s="31">
        <f>IF($K57="","",$AS57+$AT57+N($AU57)+MAX(0,$AV57))</f>
        <v/>
      </c>
    </row>
    <row r="58">
      <c r="A58" s="8" t="n">
        <v>55</v>
      </c>
      <c r="B58" s="8" t="n"/>
      <c r="C58" s="8" t="n"/>
      <c r="D58" s="8" t="n"/>
      <c r="E58" s="8" t="n"/>
      <c r="F58" s="8" t="n"/>
      <c r="G58" s="8" t="n"/>
      <c r="H58" s="8" t="n"/>
      <c r="I58" s="8" t="n"/>
      <c r="J58" s="8" t="n"/>
      <c r="K58" s="8" t="n"/>
      <c r="L58" s="8" t="n"/>
      <c r="M58" s="8" t="n"/>
      <c r="N58" s="8" t="n"/>
      <c r="O58" s="8" t="n"/>
      <c r="P58" s="8" t="n"/>
      <c r="Q58" s="8" t="n"/>
      <c r="R58" s="8" t="n"/>
      <c r="S58" s="8" t="n"/>
      <c r="T58" s="8" t="n"/>
      <c r="U58" s="8" t="n"/>
      <c r="V58" s="8" t="n"/>
      <c r="W58" s="8" t="n"/>
      <c r="X58" s="8" t="n"/>
      <c r="Y58" s="8" t="n"/>
      <c r="Z58" s="8" t="n"/>
      <c r="AA58" s="8" t="n"/>
      <c r="AB58" s="8" t="n"/>
      <c r="AC58" s="8" t="n"/>
      <c r="AD58" s="8" t="n"/>
      <c r="AE58" s="8" t="n"/>
      <c r="AF58" s="8" t="n"/>
      <c r="AG58" s="8" t="n"/>
      <c r="AH58" s="8" t="n"/>
      <c r="AI58" s="8" t="n"/>
      <c r="AJ58" s="8" t="n"/>
      <c r="AK58" s="8" t="n"/>
      <c r="AL58" s="8" t="n"/>
      <c r="AM58" s="8" t="n"/>
      <c r="AN58" s="8" t="n"/>
      <c r="AO58" s="8" t="n"/>
      <c r="AP58" s="8" t="n"/>
      <c r="AQ58" s="8" t="n"/>
      <c r="AR58" s="8" t="n"/>
      <c r="AS58" s="31">
        <f>IF($K58="","",IFERROR(VLOOKUP($K58,'選択肢・料金マスタ（編集禁止）'!$A$4:$B$10,2,FALSE),0))</f>
        <v/>
      </c>
      <c r="AT58" s="31">
        <f>IF($K58="","",IF($AC58="参加",1500,0)+IFERROR(VLOOKUP($AH58,'選択肢・料金マスタ（編集禁止）'!$G$4:$H$8,2,FALSE),0))</f>
        <v/>
      </c>
      <c r="AU58" s="31">
        <f>IF($K58="","",MIN(10,MAX(0,N($AF58)))*1300+IF($AC58="参加",MIN(MIN(10,MAX(0,N($AG58))),MIN(10,MAX(0,N($AF58)))),0)*800)</f>
        <v/>
      </c>
      <c r="AV58" s="32" t="n"/>
      <c r="AW58" s="31">
        <f>IF($K58="","",$AS58+$AT58+N($AU58)+MAX(0,$AV58))</f>
        <v/>
      </c>
    </row>
    <row r="59">
      <c r="A59" s="8" t="n">
        <v>56</v>
      </c>
      <c r="B59" s="8" t="n"/>
      <c r="C59" s="8" t="n"/>
      <c r="D59" s="8" t="n"/>
      <c r="E59" s="8" t="n"/>
      <c r="F59" s="8" t="n"/>
      <c r="G59" s="8" t="n"/>
      <c r="H59" s="8" t="n"/>
      <c r="I59" s="8" t="n"/>
      <c r="J59" s="8" t="n"/>
      <c r="K59" s="8" t="n"/>
      <c r="L59" s="8" t="n"/>
      <c r="M59" s="8" t="n"/>
      <c r="N59" s="8" t="n"/>
      <c r="O59" s="8" t="n"/>
      <c r="P59" s="8" t="n"/>
      <c r="Q59" s="8" t="n"/>
      <c r="R59" s="8" t="n"/>
      <c r="S59" s="8" t="n"/>
      <c r="T59" s="8" t="n"/>
      <c r="U59" s="8" t="n"/>
      <c r="V59" s="8" t="n"/>
      <c r="W59" s="8" t="n"/>
      <c r="X59" s="8" t="n"/>
      <c r="Y59" s="8" t="n"/>
      <c r="Z59" s="8" t="n"/>
      <c r="AA59" s="8" t="n"/>
      <c r="AB59" s="8" t="n"/>
      <c r="AC59" s="8" t="n"/>
      <c r="AD59" s="8" t="n"/>
      <c r="AE59" s="8" t="n"/>
      <c r="AF59" s="8" t="n"/>
      <c r="AG59" s="8" t="n"/>
      <c r="AH59" s="8" t="n"/>
      <c r="AI59" s="8" t="n"/>
      <c r="AJ59" s="8" t="n"/>
      <c r="AK59" s="8" t="n"/>
      <c r="AL59" s="8" t="n"/>
      <c r="AM59" s="8" t="n"/>
      <c r="AN59" s="8" t="n"/>
      <c r="AO59" s="8" t="n"/>
      <c r="AP59" s="8" t="n"/>
      <c r="AQ59" s="8" t="n"/>
      <c r="AR59" s="8" t="n"/>
      <c r="AS59" s="31">
        <f>IF($K59="","",IFERROR(VLOOKUP($K59,'選択肢・料金マスタ（編集禁止）'!$A$4:$B$10,2,FALSE),0))</f>
        <v/>
      </c>
      <c r="AT59" s="31">
        <f>IF($K59="","",IF($AC59="参加",1500,0)+IFERROR(VLOOKUP($AH59,'選択肢・料金マスタ（編集禁止）'!$G$4:$H$8,2,FALSE),0))</f>
        <v/>
      </c>
      <c r="AU59" s="31">
        <f>IF($K59="","",MIN(10,MAX(0,N($AF59)))*1300+IF($AC59="参加",MIN(MIN(10,MAX(0,N($AG59))),MIN(10,MAX(0,N($AF59)))),0)*800)</f>
        <v/>
      </c>
      <c r="AV59" s="32" t="n"/>
      <c r="AW59" s="31">
        <f>IF($K59="","",$AS59+$AT59+N($AU59)+MAX(0,$AV59))</f>
        <v/>
      </c>
    </row>
    <row r="60">
      <c r="A60" s="8" t="n">
        <v>57</v>
      </c>
      <c r="B60" s="8" t="n"/>
      <c r="C60" s="8" t="n"/>
      <c r="D60" s="8" t="n"/>
      <c r="E60" s="8" t="n"/>
      <c r="F60" s="8" t="n"/>
      <c r="G60" s="8" t="n"/>
      <c r="H60" s="8" t="n"/>
      <c r="I60" s="8" t="n"/>
      <c r="J60" s="8" t="n"/>
      <c r="K60" s="8" t="n"/>
      <c r="L60" s="8" t="n"/>
      <c r="M60" s="8" t="n"/>
      <c r="N60" s="8" t="n"/>
      <c r="O60" s="8" t="n"/>
      <c r="P60" s="8" t="n"/>
      <c r="Q60" s="8" t="n"/>
      <c r="R60" s="8" t="n"/>
      <c r="S60" s="8" t="n"/>
      <c r="T60" s="8" t="n"/>
      <c r="U60" s="8" t="n"/>
      <c r="V60" s="8" t="n"/>
      <c r="W60" s="8" t="n"/>
      <c r="X60" s="8" t="n"/>
      <c r="Y60" s="8" t="n"/>
      <c r="Z60" s="8" t="n"/>
      <c r="AA60" s="8" t="n"/>
      <c r="AB60" s="8" t="n"/>
      <c r="AC60" s="8" t="n"/>
      <c r="AD60" s="8" t="n"/>
      <c r="AE60" s="8" t="n"/>
      <c r="AF60" s="8" t="n"/>
      <c r="AG60" s="8" t="n"/>
      <c r="AH60" s="8" t="n"/>
      <c r="AI60" s="8" t="n"/>
      <c r="AJ60" s="8" t="n"/>
      <c r="AK60" s="8" t="n"/>
      <c r="AL60" s="8" t="n"/>
      <c r="AM60" s="8" t="n"/>
      <c r="AN60" s="8" t="n"/>
      <c r="AO60" s="8" t="n"/>
      <c r="AP60" s="8" t="n"/>
      <c r="AQ60" s="8" t="n"/>
      <c r="AR60" s="8" t="n"/>
      <c r="AS60" s="31">
        <f>IF($K60="","",IFERROR(VLOOKUP($K60,'選択肢・料金マスタ（編集禁止）'!$A$4:$B$10,2,FALSE),0))</f>
        <v/>
      </c>
      <c r="AT60" s="31">
        <f>IF($K60="","",IF($AC60="参加",1500,0)+IFERROR(VLOOKUP($AH60,'選択肢・料金マスタ（編集禁止）'!$G$4:$H$8,2,FALSE),0))</f>
        <v/>
      </c>
      <c r="AU60" s="31">
        <f>IF($K60="","",MIN(10,MAX(0,N($AF60)))*1300+IF($AC60="参加",MIN(MIN(10,MAX(0,N($AG60))),MIN(10,MAX(0,N($AF60)))),0)*800)</f>
        <v/>
      </c>
      <c r="AV60" s="32" t="n"/>
      <c r="AW60" s="31">
        <f>IF($K60="","",$AS60+$AT60+N($AU60)+MAX(0,$AV60))</f>
        <v/>
      </c>
    </row>
    <row r="61">
      <c r="A61" s="8" t="n">
        <v>58</v>
      </c>
      <c r="B61" s="8" t="n"/>
      <c r="C61" s="8" t="n"/>
      <c r="D61" s="8" t="n"/>
      <c r="E61" s="8" t="n"/>
      <c r="F61" s="8" t="n"/>
      <c r="G61" s="8" t="n"/>
      <c r="H61" s="8" t="n"/>
      <c r="I61" s="8" t="n"/>
      <c r="J61" s="8" t="n"/>
      <c r="K61" s="8" t="n"/>
      <c r="L61" s="8" t="n"/>
      <c r="M61" s="8" t="n"/>
      <c r="N61" s="8" t="n"/>
      <c r="O61" s="8" t="n"/>
      <c r="P61" s="8" t="n"/>
      <c r="Q61" s="8" t="n"/>
      <c r="R61" s="8" t="n"/>
      <c r="S61" s="8" t="n"/>
      <c r="T61" s="8" t="n"/>
      <c r="U61" s="8" t="n"/>
      <c r="V61" s="8" t="n"/>
      <c r="W61" s="8" t="n"/>
      <c r="X61" s="8" t="n"/>
      <c r="Y61" s="8" t="n"/>
      <c r="Z61" s="8" t="n"/>
      <c r="AA61" s="8" t="n"/>
      <c r="AB61" s="8" t="n"/>
      <c r="AC61" s="8" t="n"/>
      <c r="AD61" s="8" t="n"/>
      <c r="AE61" s="8" t="n"/>
      <c r="AF61" s="8" t="n"/>
      <c r="AG61" s="8" t="n"/>
      <c r="AH61" s="8" t="n"/>
      <c r="AI61" s="8" t="n"/>
      <c r="AJ61" s="8" t="n"/>
      <c r="AK61" s="8" t="n"/>
      <c r="AL61" s="8" t="n"/>
      <c r="AM61" s="8" t="n"/>
      <c r="AN61" s="8" t="n"/>
      <c r="AO61" s="8" t="n"/>
      <c r="AP61" s="8" t="n"/>
      <c r="AQ61" s="8" t="n"/>
      <c r="AR61" s="8" t="n"/>
      <c r="AS61" s="31">
        <f>IF($K61="","",IFERROR(VLOOKUP($K61,'選択肢・料金マスタ（編集禁止）'!$A$4:$B$10,2,FALSE),0))</f>
        <v/>
      </c>
      <c r="AT61" s="31">
        <f>IF($K61="","",IF($AC61="参加",1500,0)+IFERROR(VLOOKUP($AH61,'選択肢・料金マスタ（編集禁止）'!$G$4:$H$8,2,FALSE),0))</f>
        <v/>
      </c>
      <c r="AU61" s="31">
        <f>IF($K61="","",MIN(10,MAX(0,N($AF61)))*1300+IF($AC61="参加",MIN(MIN(10,MAX(0,N($AG61))),MIN(10,MAX(0,N($AF61)))),0)*800)</f>
        <v/>
      </c>
      <c r="AV61" s="32" t="n"/>
      <c r="AW61" s="31">
        <f>IF($K61="","",$AS61+$AT61+N($AU61)+MAX(0,$AV61))</f>
        <v/>
      </c>
    </row>
    <row r="62">
      <c r="A62" s="8" t="n">
        <v>59</v>
      </c>
      <c r="B62" s="8" t="n"/>
      <c r="C62" s="8" t="n"/>
      <c r="D62" s="8" t="n"/>
      <c r="E62" s="8" t="n"/>
      <c r="F62" s="8" t="n"/>
      <c r="G62" s="8" t="n"/>
      <c r="H62" s="8" t="n"/>
      <c r="I62" s="8" t="n"/>
      <c r="J62" s="8" t="n"/>
      <c r="K62" s="8" t="n"/>
      <c r="L62" s="8" t="n"/>
      <c r="M62" s="8" t="n"/>
      <c r="N62" s="8" t="n"/>
      <c r="O62" s="8" t="n"/>
      <c r="P62" s="8" t="n"/>
      <c r="Q62" s="8" t="n"/>
      <c r="R62" s="8" t="n"/>
      <c r="S62" s="8" t="n"/>
      <c r="T62" s="8" t="n"/>
      <c r="U62" s="8" t="n"/>
      <c r="V62" s="8" t="n"/>
      <c r="W62" s="8" t="n"/>
      <c r="X62" s="8" t="n"/>
      <c r="Y62" s="8" t="n"/>
      <c r="Z62" s="8" t="n"/>
      <c r="AA62" s="8" t="n"/>
      <c r="AB62" s="8" t="n"/>
      <c r="AC62" s="8" t="n"/>
      <c r="AD62" s="8" t="n"/>
      <c r="AE62" s="8" t="n"/>
      <c r="AF62" s="8" t="n"/>
      <c r="AG62" s="8" t="n"/>
      <c r="AH62" s="8" t="n"/>
      <c r="AI62" s="8" t="n"/>
      <c r="AJ62" s="8" t="n"/>
      <c r="AK62" s="8" t="n"/>
      <c r="AL62" s="8" t="n"/>
      <c r="AM62" s="8" t="n"/>
      <c r="AN62" s="8" t="n"/>
      <c r="AO62" s="8" t="n"/>
      <c r="AP62" s="8" t="n"/>
      <c r="AQ62" s="8" t="n"/>
      <c r="AR62" s="8" t="n"/>
      <c r="AS62" s="31">
        <f>IF($K62="","",IFERROR(VLOOKUP($K62,'選択肢・料金マスタ（編集禁止）'!$A$4:$B$10,2,FALSE),0))</f>
        <v/>
      </c>
      <c r="AT62" s="31">
        <f>IF($K62="","",IF($AC62="参加",1500,0)+IFERROR(VLOOKUP($AH62,'選択肢・料金マスタ（編集禁止）'!$G$4:$H$8,2,FALSE),0))</f>
        <v/>
      </c>
      <c r="AU62" s="31">
        <f>IF($K62="","",MIN(10,MAX(0,N($AF62)))*1300+IF($AC62="参加",MIN(MIN(10,MAX(0,N($AG62))),MIN(10,MAX(0,N($AF62)))),0)*800)</f>
        <v/>
      </c>
      <c r="AV62" s="32" t="n"/>
      <c r="AW62" s="31">
        <f>IF($K62="","",$AS62+$AT62+N($AU62)+MAX(0,$AV62))</f>
        <v/>
      </c>
    </row>
    <row r="63">
      <c r="A63" s="8" t="n">
        <v>60</v>
      </c>
      <c r="B63" s="8" t="n"/>
      <c r="C63" s="8" t="n"/>
      <c r="D63" s="8" t="n"/>
      <c r="E63" s="8" t="n"/>
      <c r="F63" s="8" t="n"/>
      <c r="G63" s="8" t="n"/>
      <c r="H63" s="8" t="n"/>
      <c r="I63" s="8" t="n"/>
      <c r="J63" s="8" t="n"/>
      <c r="K63" s="8" t="n"/>
      <c r="L63" s="8" t="n"/>
      <c r="M63" s="8" t="n"/>
      <c r="N63" s="8" t="n"/>
      <c r="O63" s="8" t="n"/>
      <c r="P63" s="8" t="n"/>
      <c r="Q63" s="8" t="n"/>
      <c r="R63" s="8" t="n"/>
      <c r="S63" s="8" t="n"/>
      <c r="T63" s="8" t="n"/>
      <c r="U63" s="8" t="n"/>
      <c r="V63" s="8" t="n"/>
      <c r="W63" s="8" t="n"/>
      <c r="X63" s="8" t="n"/>
      <c r="Y63" s="8" t="n"/>
      <c r="Z63" s="8" t="n"/>
      <c r="AA63" s="8" t="n"/>
      <c r="AB63" s="8" t="n"/>
      <c r="AC63" s="8" t="n"/>
      <c r="AD63" s="8" t="n"/>
      <c r="AE63" s="8" t="n"/>
      <c r="AF63" s="8" t="n"/>
      <c r="AG63" s="8" t="n"/>
      <c r="AH63" s="8" t="n"/>
      <c r="AI63" s="8" t="n"/>
      <c r="AJ63" s="8" t="n"/>
      <c r="AK63" s="8" t="n"/>
      <c r="AL63" s="8" t="n"/>
      <c r="AM63" s="8" t="n"/>
      <c r="AN63" s="8" t="n"/>
      <c r="AO63" s="8" t="n"/>
      <c r="AP63" s="8" t="n"/>
      <c r="AQ63" s="8" t="n"/>
      <c r="AR63" s="8" t="n"/>
      <c r="AS63" s="31">
        <f>IF($K63="","",IFERROR(VLOOKUP($K63,'選択肢・料金マスタ（編集禁止）'!$A$4:$B$10,2,FALSE),0))</f>
        <v/>
      </c>
      <c r="AT63" s="31">
        <f>IF($K63="","",IF($AC63="参加",1500,0)+IFERROR(VLOOKUP($AH63,'選択肢・料金マスタ（編集禁止）'!$G$4:$H$8,2,FALSE),0))</f>
        <v/>
      </c>
      <c r="AU63" s="31">
        <f>IF($K63="","",MIN(10,MAX(0,N($AF63)))*1300+IF($AC63="参加",MIN(MIN(10,MAX(0,N($AG63))),MIN(10,MAX(0,N($AF63)))),0)*800)</f>
        <v/>
      </c>
      <c r="AV63" s="32" t="n"/>
      <c r="AW63" s="31">
        <f>IF($K63="","",$AS63+$AT63+N($AU63)+MAX(0,$AV63))</f>
        <v/>
      </c>
    </row>
    <row r="64">
      <c r="A64" s="8" t="n">
        <v>61</v>
      </c>
      <c r="B64" s="8" t="n"/>
      <c r="C64" s="8" t="n"/>
      <c r="D64" s="8" t="n"/>
      <c r="E64" s="8" t="n"/>
      <c r="F64" s="8" t="n"/>
      <c r="G64" s="8" t="n"/>
      <c r="H64" s="8" t="n"/>
      <c r="I64" s="8" t="n"/>
      <c r="J64" s="8" t="n"/>
      <c r="K64" s="8" t="n"/>
      <c r="L64" s="8" t="n"/>
      <c r="M64" s="8" t="n"/>
      <c r="N64" s="8" t="n"/>
      <c r="O64" s="8" t="n"/>
      <c r="P64" s="8" t="n"/>
      <c r="Q64" s="8" t="n"/>
      <c r="R64" s="8" t="n"/>
      <c r="S64" s="8" t="n"/>
      <c r="T64" s="8" t="n"/>
      <c r="U64" s="8" t="n"/>
      <c r="V64" s="8" t="n"/>
      <c r="W64" s="8" t="n"/>
      <c r="X64" s="8" t="n"/>
      <c r="Y64" s="8" t="n"/>
      <c r="Z64" s="8" t="n"/>
      <c r="AA64" s="8" t="n"/>
      <c r="AB64" s="8" t="n"/>
      <c r="AC64" s="8" t="n"/>
      <c r="AD64" s="8" t="n"/>
      <c r="AE64" s="8" t="n"/>
      <c r="AF64" s="8" t="n"/>
      <c r="AG64" s="8" t="n"/>
      <c r="AH64" s="8" t="n"/>
      <c r="AI64" s="8" t="n"/>
      <c r="AJ64" s="8" t="n"/>
      <c r="AK64" s="8" t="n"/>
      <c r="AL64" s="8" t="n"/>
      <c r="AM64" s="8" t="n"/>
      <c r="AN64" s="8" t="n"/>
      <c r="AO64" s="8" t="n"/>
      <c r="AP64" s="8" t="n"/>
      <c r="AQ64" s="8" t="n"/>
      <c r="AR64" s="8" t="n"/>
      <c r="AS64" s="31">
        <f>IF($K64="","",IFERROR(VLOOKUP($K64,'選択肢・料金マスタ（編集禁止）'!$A$4:$B$10,2,FALSE),0))</f>
        <v/>
      </c>
      <c r="AT64" s="31">
        <f>IF($K64="","",IF($AC64="参加",1500,0)+IFERROR(VLOOKUP($AH64,'選択肢・料金マスタ（編集禁止）'!$G$4:$H$8,2,FALSE),0))</f>
        <v/>
      </c>
      <c r="AU64" s="31">
        <f>IF($K64="","",MIN(10,MAX(0,N($AF64)))*1300+IF($AC64="参加",MIN(MIN(10,MAX(0,N($AG64))),MIN(10,MAX(0,N($AF64)))),0)*800)</f>
        <v/>
      </c>
      <c r="AV64" s="32" t="n"/>
      <c r="AW64" s="31">
        <f>IF($K64="","",$AS64+$AT64+N($AU64)+MAX(0,$AV64))</f>
        <v/>
      </c>
    </row>
    <row r="65">
      <c r="A65" s="8" t="n">
        <v>62</v>
      </c>
      <c r="B65" s="8" t="n"/>
      <c r="C65" s="8" t="n"/>
      <c r="D65" s="8" t="n"/>
      <c r="E65" s="8" t="n"/>
      <c r="F65" s="8" t="n"/>
      <c r="G65" s="8" t="n"/>
      <c r="H65" s="8" t="n"/>
      <c r="I65" s="8" t="n"/>
      <c r="J65" s="8" t="n"/>
      <c r="K65" s="8" t="n"/>
      <c r="L65" s="8" t="n"/>
      <c r="M65" s="8" t="n"/>
      <c r="N65" s="8" t="n"/>
      <c r="O65" s="8" t="n"/>
      <c r="P65" s="8" t="n"/>
      <c r="Q65" s="8" t="n"/>
      <c r="R65" s="8" t="n"/>
      <c r="S65" s="8" t="n"/>
      <c r="T65" s="8" t="n"/>
      <c r="U65" s="8" t="n"/>
      <c r="V65" s="8" t="n"/>
      <c r="W65" s="8" t="n"/>
      <c r="X65" s="8" t="n"/>
      <c r="Y65" s="8" t="n"/>
      <c r="Z65" s="8" t="n"/>
      <c r="AA65" s="8" t="n"/>
      <c r="AB65" s="8" t="n"/>
      <c r="AC65" s="8" t="n"/>
      <c r="AD65" s="8" t="n"/>
      <c r="AE65" s="8" t="n"/>
      <c r="AF65" s="8" t="n"/>
      <c r="AG65" s="8" t="n"/>
      <c r="AH65" s="8" t="n"/>
      <c r="AI65" s="8" t="n"/>
      <c r="AJ65" s="8" t="n"/>
      <c r="AK65" s="8" t="n"/>
      <c r="AL65" s="8" t="n"/>
      <c r="AM65" s="8" t="n"/>
      <c r="AN65" s="8" t="n"/>
      <c r="AO65" s="8" t="n"/>
      <c r="AP65" s="8" t="n"/>
      <c r="AQ65" s="8" t="n"/>
      <c r="AR65" s="8" t="n"/>
      <c r="AS65" s="31">
        <f>IF($K65="","",IFERROR(VLOOKUP($K65,'選択肢・料金マスタ（編集禁止）'!$A$4:$B$10,2,FALSE),0))</f>
        <v/>
      </c>
      <c r="AT65" s="31">
        <f>IF($K65="","",IF($AC65="参加",1500,0)+IFERROR(VLOOKUP($AH65,'選択肢・料金マスタ（編集禁止）'!$G$4:$H$8,2,FALSE),0))</f>
        <v/>
      </c>
      <c r="AU65" s="31">
        <f>IF($K65="","",MIN(10,MAX(0,N($AF65)))*1300+IF($AC65="参加",MIN(MIN(10,MAX(0,N($AG65))),MIN(10,MAX(0,N($AF65)))),0)*800)</f>
        <v/>
      </c>
      <c r="AV65" s="32" t="n"/>
      <c r="AW65" s="31">
        <f>IF($K65="","",$AS65+$AT65+N($AU65)+MAX(0,$AV65))</f>
        <v/>
      </c>
    </row>
    <row r="66">
      <c r="A66" s="8" t="n">
        <v>63</v>
      </c>
      <c r="B66" s="8" t="n"/>
      <c r="C66" s="8" t="n"/>
      <c r="D66" s="8" t="n"/>
      <c r="E66" s="8" t="n"/>
      <c r="F66" s="8" t="n"/>
      <c r="G66" s="8" t="n"/>
      <c r="H66" s="8" t="n"/>
      <c r="I66" s="8" t="n"/>
      <c r="J66" s="8" t="n"/>
      <c r="K66" s="8" t="n"/>
      <c r="L66" s="8" t="n"/>
      <c r="M66" s="8" t="n"/>
      <c r="N66" s="8" t="n"/>
      <c r="O66" s="8" t="n"/>
      <c r="P66" s="8" t="n"/>
      <c r="Q66" s="8" t="n"/>
      <c r="R66" s="8" t="n"/>
      <c r="S66" s="8" t="n"/>
      <c r="T66" s="8" t="n"/>
      <c r="U66" s="8" t="n"/>
      <c r="V66" s="8" t="n"/>
      <c r="W66" s="8" t="n"/>
      <c r="X66" s="8" t="n"/>
      <c r="Y66" s="8" t="n"/>
      <c r="Z66" s="8" t="n"/>
      <c r="AA66" s="8" t="n"/>
      <c r="AB66" s="8" t="n"/>
      <c r="AC66" s="8" t="n"/>
      <c r="AD66" s="8" t="n"/>
      <c r="AE66" s="8" t="n"/>
      <c r="AF66" s="8" t="n"/>
      <c r="AG66" s="8" t="n"/>
      <c r="AH66" s="8" t="n"/>
      <c r="AI66" s="8" t="n"/>
      <c r="AJ66" s="8" t="n"/>
      <c r="AK66" s="8" t="n"/>
      <c r="AL66" s="8" t="n"/>
      <c r="AM66" s="8" t="n"/>
      <c r="AN66" s="8" t="n"/>
      <c r="AO66" s="8" t="n"/>
      <c r="AP66" s="8" t="n"/>
      <c r="AQ66" s="8" t="n"/>
      <c r="AR66" s="8" t="n"/>
      <c r="AS66" s="31">
        <f>IF($K66="","",IFERROR(VLOOKUP($K66,'選択肢・料金マスタ（編集禁止）'!$A$4:$B$10,2,FALSE),0))</f>
        <v/>
      </c>
      <c r="AT66" s="31">
        <f>IF($K66="","",IF($AC66="参加",1500,0)+IFERROR(VLOOKUP($AH66,'選択肢・料金マスタ（編集禁止）'!$G$4:$H$8,2,FALSE),0))</f>
        <v/>
      </c>
      <c r="AU66" s="31">
        <f>IF($K66="","",MIN(10,MAX(0,N($AF66)))*1300+IF($AC66="参加",MIN(MIN(10,MAX(0,N($AG66))),MIN(10,MAX(0,N($AF66)))),0)*800)</f>
        <v/>
      </c>
      <c r="AV66" s="32" t="n"/>
      <c r="AW66" s="31">
        <f>IF($K66="","",$AS66+$AT66+N($AU66)+MAX(0,$AV66))</f>
        <v/>
      </c>
    </row>
    <row r="67">
      <c r="A67" s="8" t="n">
        <v>64</v>
      </c>
      <c r="B67" s="8" t="n"/>
      <c r="C67" s="8" t="n"/>
      <c r="D67" s="8" t="n"/>
      <c r="E67" s="8" t="n"/>
      <c r="F67" s="8" t="n"/>
      <c r="G67" s="8" t="n"/>
      <c r="H67" s="8" t="n"/>
      <c r="I67" s="8" t="n"/>
      <c r="J67" s="8" t="n"/>
      <c r="K67" s="8" t="n"/>
      <c r="L67" s="8" t="n"/>
      <c r="M67" s="8" t="n"/>
      <c r="N67" s="8" t="n"/>
      <c r="O67" s="8" t="n"/>
      <c r="P67" s="8" t="n"/>
      <c r="Q67" s="8" t="n"/>
      <c r="R67" s="8" t="n"/>
      <c r="S67" s="8" t="n"/>
      <c r="T67" s="8" t="n"/>
      <c r="U67" s="8" t="n"/>
      <c r="V67" s="8" t="n"/>
      <c r="W67" s="8" t="n"/>
      <c r="X67" s="8" t="n"/>
      <c r="Y67" s="8" t="n"/>
      <c r="Z67" s="8" t="n"/>
      <c r="AA67" s="8" t="n"/>
      <c r="AB67" s="8" t="n"/>
      <c r="AC67" s="8" t="n"/>
      <c r="AD67" s="8" t="n"/>
      <c r="AE67" s="8" t="n"/>
      <c r="AF67" s="8" t="n"/>
      <c r="AG67" s="8" t="n"/>
      <c r="AH67" s="8" t="n"/>
      <c r="AI67" s="8" t="n"/>
      <c r="AJ67" s="8" t="n"/>
      <c r="AK67" s="8" t="n"/>
      <c r="AL67" s="8" t="n"/>
      <c r="AM67" s="8" t="n"/>
      <c r="AN67" s="8" t="n"/>
      <c r="AO67" s="8" t="n"/>
      <c r="AP67" s="8" t="n"/>
      <c r="AQ67" s="8" t="n"/>
      <c r="AR67" s="8" t="n"/>
      <c r="AS67" s="31">
        <f>IF($K67="","",IFERROR(VLOOKUP($K67,'選択肢・料金マスタ（編集禁止）'!$A$4:$B$10,2,FALSE),0))</f>
        <v/>
      </c>
      <c r="AT67" s="31">
        <f>IF($K67="","",IF($AC67="参加",1500,0)+IFERROR(VLOOKUP($AH67,'選択肢・料金マスタ（編集禁止）'!$G$4:$H$8,2,FALSE),0))</f>
        <v/>
      </c>
      <c r="AU67" s="31">
        <f>IF($K67="","",MIN(10,MAX(0,N($AF67)))*1300+IF($AC67="参加",MIN(MIN(10,MAX(0,N($AG67))),MIN(10,MAX(0,N($AF67)))),0)*800)</f>
        <v/>
      </c>
      <c r="AV67" s="32" t="n"/>
      <c r="AW67" s="31">
        <f>IF($K67="","",$AS67+$AT67+N($AU67)+MAX(0,$AV67))</f>
        <v/>
      </c>
    </row>
    <row r="68">
      <c r="A68" s="8" t="n">
        <v>65</v>
      </c>
      <c r="B68" s="8" t="n"/>
      <c r="C68" s="8" t="n"/>
      <c r="D68" s="8" t="n"/>
      <c r="E68" s="8" t="n"/>
      <c r="F68" s="8" t="n"/>
      <c r="G68" s="8" t="n"/>
      <c r="H68" s="8" t="n"/>
      <c r="I68" s="8" t="n"/>
      <c r="J68" s="8" t="n"/>
      <c r="K68" s="8" t="n"/>
      <c r="L68" s="8" t="n"/>
      <c r="M68" s="8" t="n"/>
      <c r="N68" s="8" t="n"/>
      <c r="O68" s="8" t="n"/>
      <c r="P68" s="8" t="n"/>
      <c r="Q68" s="8" t="n"/>
      <c r="R68" s="8" t="n"/>
      <c r="S68" s="8" t="n"/>
      <c r="T68" s="8" t="n"/>
      <c r="U68" s="8" t="n"/>
      <c r="V68" s="8" t="n"/>
      <c r="W68" s="8" t="n"/>
      <c r="X68" s="8" t="n"/>
      <c r="Y68" s="8" t="n"/>
      <c r="Z68" s="8" t="n"/>
      <c r="AA68" s="8" t="n"/>
      <c r="AB68" s="8" t="n"/>
      <c r="AC68" s="8" t="n"/>
      <c r="AD68" s="8" t="n"/>
      <c r="AE68" s="8" t="n"/>
      <c r="AF68" s="8" t="n"/>
      <c r="AG68" s="8" t="n"/>
      <c r="AH68" s="8" t="n"/>
      <c r="AI68" s="8" t="n"/>
      <c r="AJ68" s="8" t="n"/>
      <c r="AK68" s="8" t="n"/>
      <c r="AL68" s="8" t="n"/>
      <c r="AM68" s="8" t="n"/>
      <c r="AN68" s="8" t="n"/>
      <c r="AO68" s="8" t="n"/>
      <c r="AP68" s="8" t="n"/>
      <c r="AQ68" s="8" t="n"/>
      <c r="AR68" s="8" t="n"/>
      <c r="AS68" s="31">
        <f>IF($K68="","",IFERROR(VLOOKUP($K68,'選択肢・料金マスタ（編集禁止）'!$A$4:$B$10,2,FALSE),0))</f>
        <v/>
      </c>
      <c r="AT68" s="31">
        <f>IF($K68="","",IF($AC68="参加",1500,0)+IFERROR(VLOOKUP($AH68,'選択肢・料金マスタ（編集禁止）'!$G$4:$H$8,2,FALSE),0))</f>
        <v/>
      </c>
      <c r="AU68" s="31">
        <f>IF($K68="","",MIN(10,MAX(0,N($AF68)))*1300+IF($AC68="参加",MIN(MIN(10,MAX(0,N($AG68))),MIN(10,MAX(0,N($AF68)))),0)*800)</f>
        <v/>
      </c>
      <c r="AV68" s="32" t="n"/>
      <c r="AW68" s="31">
        <f>IF($K68="","",$AS68+$AT68+N($AU68)+MAX(0,$AV68))</f>
        <v/>
      </c>
    </row>
    <row r="69">
      <c r="A69" s="8" t="n">
        <v>66</v>
      </c>
      <c r="B69" s="8" t="n"/>
      <c r="C69" s="8" t="n"/>
      <c r="D69" s="8" t="n"/>
      <c r="E69" s="8" t="n"/>
      <c r="F69" s="8" t="n"/>
      <c r="G69" s="8" t="n"/>
      <c r="H69" s="8" t="n"/>
      <c r="I69" s="8" t="n"/>
      <c r="J69" s="8" t="n"/>
      <c r="K69" s="8" t="n"/>
      <c r="L69" s="8" t="n"/>
      <c r="M69" s="8" t="n"/>
      <c r="N69" s="8" t="n"/>
      <c r="O69" s="8" t="n"/>
      <c r="P69" s="8" t="n"/>
      <c r="Q69" s="8" t="n"/>
      <c r="R69" s="8" t="n"/>
      <c r="S69" s="8" t="n"/>
      <c r="T69" s="8" t="n"/>
      <c r="U69" s="8" t="n"/>
      <c r="V69" s="8" t="n"/>
      <c r="W69" s="8" t="n"/>
      <c r="X69" s="8" t="n"/>
      <c r="Y69" s="8" t="n"/>
      <c r="Z69" s="8" t="n"/>
      <c r="AA69" s="8" t="n"/>
      <c r="AB69" s="8" t="n"/>
      <c r="AC69" s="8" t="n"/>
      <c r="AD69" s="8" t="n"/>
      <c r="AE69" s="8" t="n"/>
      <c r="AF69" s="8" t="n"/>
      <c r="AG69" s="8" t="n"/>
      <c r="AH69" s="8" t="n"/>
      <c r="AI69" s="8" t="n"/>
      <c r="AJ69" s="8" t="n"/>
      <c r="AK69" s="8" t="n"/>
      <c r="AL69" s="8" t="n"/>
      <c r="AM69" s="8" t="n"/>
      <c r="AN69" s="8" t="n"/>
      <c r="AO69" s="8" t="n"/>
      <c r="AP69" s="8" t="n"/>
      <c r="AQ69" s="8" t="n"/>
      <c r="AR69" s="8" t="n"/>
      <c r="AS69" s="31">
        <f>IF($K69="","",IFERROR(VLOOKUP($K69,'選択肢・料金マスタ（編集禁止）'!$A$4:$B$10,2,FALSE),0))</f>
        <v/>
      </c>
      <c r="AT69" s="31">
        <f>IF($K69="","",IF($AC69="参加",1500,0)+IFERROR(VLOOKUP($AH69,'選択肢・料金マスタ（編集禁止）'!$G$4:$H$8,2,FALSE),0))</f>
        <v/>
      </c>
      <c r="AU69" s="31">
        <f>IF($K69="","",MIN(10,MAX(0,N($AF69)))*1300+IF($AC69="参加",MIN(MIN(10,MAX(0,N($AG69))),MIN(10,MAX(0,N($AF69)))),0)*800)</f>
        <v/>
      </c>
      <c r="AV69" s="32" t="n"/>
      <c r="AW69" s="31">
        <f>IF($K69="","",$AS69+$AT69+N($AU69)+MAX(0,$AV69))</f>
        <v/>
      </c>
    </row>
    <row r="70">
      <c r="A70" s="8" t="n">
        <v>67</v>
      </c>
      <c r="B70" s="8" t="n"/>
      <c r="C70" s="8" t="n"/>
      <c r="D70" s="8" t="n"/>
      <c r="E70" s="8" t="n"/>
      <c r="F70" s="8" t="n"/>
      <c r="G70" s="8" t="n"/>
      <c r="H70" s="8" t="n"/>
      <c r="I70" s="8" t="n"/>
      <c r="J70" s="8" t="n"/>
      <c r="K70" s="8" t="n"/>
      <c r="L70" s="8" t="n"/>
      <c r="M70" s="8" t="n"/>
      <c r="N70" s="8" t="n"/>
      <c r="O70" s="8" t="n"/>
      <c r="P70" s="8" t="n"/>
      <c r="Q70" s="8" t="n"/>
      <c r="R70" s="8" t="n"/>
      <c r="S70" s="8" t="n"/>
      <c r="T70" s="8" t="n"/>
      <c r="U70" s="8" t="n"/>
      <c r="V70" s="8" t="n"/>
      <c r="W70" s="8" t="n"/>
      <c r="X70" s="8" t="n"/>
      <c r="Y70" s="8" t="n"/>
      <c r="Z70" s="8" t="n"/>
      <c r="AA70" s="8" t="n"/>
      <c r="AB70" s="8" t="n"/>
      <c r="AC70" s="8" t="n"/>
      <c r="AD70" s="8" t="n"/>
      <c r="AE70" s="8" t="n"/>
      <c r="AF70" s="8" t="n"/>
      <c r="AG70" s="8" t="n"/>
      <c r="AH70" s="8" t="n"/>
      <c r="AI70" s="8" t="n"/>
      <c r="AJ70" s="8" t="n"/>
      <c r="AK70" s="8" t="n"/>
      <c r="AL70" s="8" t="n"/>
      <c r="AM70" s="8" t="n"/>
      <c r="AN70" s="8" t="n"/>
      <c r="AO70" s="8" t="n"/>
      <c r="AP70" s="8" t="n"/>
      <c r="AQ70" s="8" t="n"/>
      <c r="AR70" s="8" t="n"/>
      <c r="AS70" s="31">
        <f>IF($K70="","",IFERROR(VLOOKUP($K70,'選択肢・料金マスタ（編集禁止）'!$A$4:$B$10,2,FALSE),0))</f>
        <v/>
      </c>
      <c r="AT70" s="31">
        <f>IF($K70="","",IF($AC70="参加",1500,0)+IFERROR(VLOOKUP($AH70,'選択肢・料金マスタ（編集禁止）'!$G$4:$H$8,2,FALSE),0))</f>
        <v/>
      </c>
      <c r="AU70" s="31">
        <f>IF($K70="","",MIN(10,MAX(0,N($AF70)))*1300+IF($AC70="参加",MIN(MIN(10,MAX(0,N($AG70))),MIN(10,MAX(0,N($AF70)))),0)*800)</f>
        <v/>
      </c>
      <c r="AV70" s="32" t="n"/>
      <c r="AW70" s="31">
        <f>IF($K70="","",$AS70+$AT70+N($AU70)+MAX(0,$AV70))</f>
        <v/>
      </c>
    </row>
    <row r="71">
      <c r="A71" s="8" t="n">
        <v>68</v>
      </c>
      <c r="B71" s="8" t="n"/>
      <c r="C71" s="8" t="n"/>
      <c r="D71" s="8" t="n"/>
      <c r="E71" s="8" t="n"/>
      <c r="F71" s="8" t="n"/>
      <c r="G71" s="8" t="n"/>
      <c r="H71" s="8" t="n"/>
      <c r="I71" s="8" t="n"/>
      <c r="J71" s="8" t="n"/>
      <c r="K71" s="8" t="n"/>
      <c r="L71" s="8" t="n"/>
      <c r="M71" s="8" t="n"/>
      <c r="N71" s="8" t="n"/>
      <c r="O71" s="8" t="n"/>
      <c r="P71" s="8" t="n"/>
      <c r="Q71" s="8" t="n"/>
      <c r="R71" s="8" t="n"/>
      <c r="S71" s="8" t="n"/>
      <c r="T71" s="8" t="n"/>
      <c r="U71" s="8" t="n"/>
      <c r="V71" s="8" t="n"/>
      <c r="W71" s="8" t="n"/>
      <c r="X71" s="8" t="n"/>
      <c r="Y71" s="8" t="n"/>
      <c r="Z71" s="8" t="n"/>
      <c r="AA71" s="8" t="n"/>
      <c r="AB71" s="8" t="n"/>
      <c r="AC71" s="8" t="n"/>
      <c r="AD71" s="8" t="n"/>
      <c r="AE71" s="8" t="n"/>
      <c r="AF71" s="8" t="n"/>
      <c r="AG71" s="8" t="n"/>
      <c r="AH71" s="8" t="n"/>
      <c r="AI71" s="8" t="n"/>
      <c r="AJ71" s="8" t="n"/>
      <c r="AK71" s="8" t="n"/>
      <c r="AL71" s="8" t="n"/>
      <c r="AM71" s="8" t="n"/>
      <c r="AN71" s="8" t="n"/>
      <c r="AO71" s="8" t="n"/>
      <c r="AP71" s="8" t="n"/>
      <c r="AQ71" s="8" t="n"/>
      <c r="AR71" s="8" t="n"/>
      <c r="AS71" s="31">
        <f>IF($K71="","",IFERROR(VLOOKUP($K71,'選択肢・料金マスタ（編集禁止）'!$A$4:$B$10,2,FALSE),0))</f>
        <v/>
      </c>
      <c r="AT71" s="31">
        <f>IF($K71="","",IF($AC71="参加",1500,0)+IFERROR(VLOOKUP($AH71,'選択肢・料金マスタ（編集禁止）'!$G$4:$H$8,2,FALSE),0))</f>
        <v/>
      </c>
      <c r="AU71" s="31">
        <f>IF($K71="","",MIN(10,MAX(0,N($AF71)))*1300+IF($AC71="参加",MIN(MIN(10,MAX(0,N($AG71))),MIN(10,MAX(0,N($AF71)))),0)*800)</f>
        <v/>
      </c>
      <c r="AV71" s="32" t="n"/>
      <c r="AW71" s="31">
        <f>IF($K71="","",$AS71+$AT71+N($AU71)+MAX(0,$AV71))</f>
        <v/>
      </c>
    </row>
    <row r="72">
      <c r="A72" s="8" t="n">
        <v>69</v>
      </c>
      <c r="B72" s="8" t="n"/>
      <c r="C72" s="8" t="n"/>
      <c r="D72" s="8" t="n"/>
      <c r="E72" s="8" t="n"/>
      <c r="F72" s="8" t="n"/>
      <c r="G72" s="8" t="n"/>
      <c r="H72" s="8" t="n"/>
      <c r="I72" s="8" t="n"/>
      <c r="J72" s="8" t="n"/>
      <c r="K72" s="8" t="n"/>
      <c r="L72" s="8" t="n"/>
      <c r="M72" s="8" t="n"/>
      <c r="N72" s="8" t="n"/>
      <c r="O72" s="8" t="n"/>
      <c r="P72" s="8" t="n"/>
      <c r="Q72" s="8" t="n"/>
      <c r="R72" s="8" t="n"/>
      <c r="S72" s="8" t="n"/>
      <c r="T72" s="8" t="n"/>
      <c r="U72" s="8" t="n"/>
      <c r="V72" s="8" t="n"/>
      <c r="W72" s="8" t="n"/>
      <c r="X72" s="8" t="n"/>
      <c r="Y72" s="8" t="n"/>
      <c r="Z72" s="8" t="n"/>
      <c r="AA72" s="8" t="n"/>
      <c r="AB72" s="8" t="n"/>
      <c r="AC72" s="8" t="n"/>
      <c r="AD72" s="8" t="n"/>
      <c r="AE72" s="8" t="n"/>
      <c r="AF72" s="8" t="n"/>
      <c r="AG72" s="8" t="n"/>
      <c r="AH72" s="8" t="n"/>
      <c r="AI72" s="8" t="n"/>
      <c r="AJ72" s="8" t="n"/>
      <c r="AK72" s="8" t="n"/>
      <c r="AL72" s="8" t="n"/>
      <c r="AM72" s="8" t="n"/>
      <c r="AN72" s="8" t="n"/>
      <c r="AO72" s="8" t="n"/>
      <c r="AP72" s="8" t="n"/>
      <c r="AQ72" s="8" t="n"/>
      <c r="AR72" s="8" t="n"/>
      <c r="AS72" s="31">
        <f>IF($K72="","",IFERROR(VLOOKUP($K72,'選択肢・料金マスタ（編集禁止）'!$A$4:$B$10,2,FALSE),0))</f>
        <v/>
      </c>
      <c r="AT72" s="31">
        <f>IF($K72="","",IF($AC72="参加",1500,0)+IFERROR(VLOOKUP($AH72,'選択肢・料金マスタ（編集禁止）'!$G$4:$H$8,2,FALSE),0))</f>
        <v/>
      </c>
      <c r="AU72" s="31">
        <f>IF($K72="","",MIN(10,MAX(0,N($AF72)))*1300+IF($AC72="参加",MIN(MIN(10,MAX(0,N($AG72))),MIN(10,MAX(0,N($AF72)))),0)*800)</f>
        <v/>
      </c>
      <c r="AV72" s="32" t="n"/>
      <c r="AW72" s="31">
        <f>IF($K72="","",$AS72+$AT72+N($AU72)+MAX(0,$AV72))</f>
        <v/>
      </c>
    </row>
    <row r="73">
      <c r="A73" s="8" t="n">
        <v>70</v>
      </c>
      <c r="B73" s="8" t="n"/>
      <c r="C73" s="8" t="n"/>
      <c r="D73" s="8" t="n"/>
      <c r="E73" s="8" t="n"/>
      <c r="F73" s="8" t="n"/>
      <c r="G73" s="8" t="n"/>
      <c r="H73" s="8" t="n"/>
      <c r="I73" s="8" t="n"/>
      <c r="J73" s="8" t="n"/>
      <c r="K73" s="8" t="n"/>
      <c r="L73" s="8" t="n"/>
      <c r="M73" s="8" t="n"/>
      <c r="N73" s="8" t="n"/>
      <c r="O73" s="8" t="n"/>
      <c r="P73" s="8" t="n"/>
      <c r="Q73" s="8" t="n"/>
      <c r="R73" s="8" t="n"/>
      <c r="S73" s="8" t="n"/>
      <c r="T73" s="8" t="n"/>
      <c r="U73" s="8" t="n"/>
      <c r="V73" s="8" t="n"/>
      <c r="W73" s="8" t="n"/>
      <c r="X73" s="8" t="n"/>
      <c r="Y73" s="8" t="n"/>
      <c r="Z73" s="8" t="n"/>
      <c r="AA73" s="8" t="n"/>
      <c r="AB73" s="8" t="n"/>
      <c r="AC73" s="8" t="n"/>
      <c r="AD73" s="8" t="n"/>
      <c r="AE73" s="8" t="n"/>
      <c r="AF73" s="8" t="n"/>
      <c r="AG73" s="8" t="n"/>
      <c r="AH73" s="8" t="n"/>
      <c r="AI73" s="8" t="n"/>
      <c r="AJ73" s="8" t="n"/>
      <c r="AK73" s="8" t="n"/>
      <c r="AL73" s="8" t="n"/>
      <c r="AM73" s="8" t="n"/>
      <c r="AN73" s="8" t="n"/>
      <c r="AO73" s="8" t="n"/>
      <c r="AP73" s="8" t="n"/>
      <c r="AQ73" s="8" t="n"/>
      <c r="AR73" s="8" t="n"/>
      <c r="AS73" s="31">
        <f>IF($K73="","",IFERROR(VLOOKUP($K73,'選択肢・料金マスタ（編集禁止）'!$A$4:$B$10,2,FALSE),0))</f>
        <v/>
      </c>
      <c r="AT73" s="31">
        <f>IF($K73="","",IF($AC73="参加",1500,0)+IFERROR(VLOOKUP($AH73,'選択肢・料金マスタ（編集禁止）'!$G$4:$H$8,2,FALSE),0))</f>
        <v/>
      </c>
      <c r="AU73" s="31">
        <f>IF($K73="","",MIN(10,MAX(0,N($AF73)))*1300+IF($AC73="参加",MIN(MIN(10,MAX(0,N($AG73))),MIN(10,MAX(0,N($AF73)))),0)*800)</f>
        <v/>
      </c>
      <c r="AV73" s="32" t="n"/>
      <c r="AW73" s="31">
        <f>IF($K73="","",$AS73+$AT73+N($AU73)+MAX(0,$AV73))</f>
        <v/>
      </c>
    </row>
    <row r="74">
      <c r="A74" s="8" t="n">
        <v>71</v>
      </c>
      <c r="B74" s="8" t="n"/>
      <c r="C74" s="8" t="n"/>
      <c r="D74" s="8" t="n"/>
      <c r="E74" s="8" t="n"/>
      <c r="F74" s="8" t="n"/>
      <c r="G74" s="8" t="n"/>
      <c r="H74" s="8" t="n"/>
      <c r="I74" s="8" t="n"/>
      <c r="J74" s="8" t="n"/>
      <c r="K74" s="8" t="n"/>
      <c r="L74" s="8" t="n"/>
      <c r="M74" s="8" t="n"/>
      <c r="N74" s="8" t="n"/>
      <c r="O74" s="8" t="n"/>
      <c r="P74" s="8" t="n"/>
      <c r="Q74" s="8" t="n"/>
      <c r="R74" s="8" t="n"/>
      <c r="S74" s="8" t="n"/>
      <c r="T74" s="8" t="n"/>
      <c r="U74" s="8" t="n"/>
      <c r="V74" s="8" t="n"/>
      <c r="W74" s="8" t="n"/>
      <c r="X74" s="8" t="n"/>
      <c r="Y74" s="8" t="n"/>
      <c r="Z74" s="8" t="n"/>
      <c r="AA74" s="8" t="n"/>
      <c r="AB74" s="8" t="n"/>
      <c r="AC74" s="8" t="n"/>
      <c r="AD74" s="8" t="n"/>
      <c r="AE74" s="8" t="n"/>
      <c r="AF74" s="8" t="n"/>
      <c r="AG74" s="8" t="n"/>
      <c r="AH74" s="8" t="n"/>
      <c r="AI74" s="8" t="n"/>
      <c r="AJ74" s="8" t="n"/>
      <c r="AK74" s="8" t="n"/>
      <c r="AL74" s="8" t="n"/>
      <c r="AM74" s="8" t="n"/>
      <c r="AN74" s="8" t="n"/>
      <c r="AO74" s="8" t="n"/>
      <c r="AP74" s="8" t="n"/>
      <c r="AQ74" s="8" t="n"/>
      <c r="AR74" s="8" t="n"/>
      <c r="AS74" s="31">
        <f>IF($K74="","",IFERROR(VLOOKUP($K74,'選択肢・料金マスタ（編集禁止）'!$A$4:$B$10,2,FALSE),0))</f>
        <v/>
      </c>
      <c r="AT74" s="31">
        <f>IF($K74="","",IF($AC74="参加",1500,0)+IFERROR(VLOOKUP($AH74,'選択肢・料金マスタ（編集禁止）'!$G$4:$H$8,2,FALSE),0))</f>
        <v/>
      </c>
      <c r="AU74" s="31">
        <f>IF($K74="","",MIN(10,MAX(0,N($AF74)))*1300+IF($AC74="参加",MIN(MIN(10,MAX(0,N($AG74))),MIN(10,MAX(0,N($AF74)))),0)*800)</f>
        <v/>
      </c>
      <c r="AV74" s="32" t="n"/>
      <c r="AW74" s="31">
        <f>IF($K74="","",$AS74+$AT74+N($AU74)+MAX(0,$AV74))</f>
        <v/>
      </c>
    </row>
    <row r="75">
      <c r="A75" s="8" t="n">
        <v>72</v>
      </c>
      <c r="B75" s="8" t="n"/>
      <c r="C75" s="8" t="n"/>
      <c r="D75" s="8" t="n"/>
      <c r="E75" s="8" t="n"/>
      <c r="F75" s="8" t="n"/>
      <c r="G75" s="8" t="n"/>
      <c r="H75" s="8" t="n"/>
      <c r="I75" s="8" t="n"/>
      <c r="J75" s="8" t="n"/>
      <c r="K75" s="8" t="n"/>
      <c r="L75" s="8" t="n"/>
      <c r="M75" s="8" t="n"/>
      <c r="N75" s="8" t="n"/>
      <c r="O75" s="8" t="n"/>
      <c r="P75" s="8" t="n"/>
      <c r="Q75" s="8" t="n"/>
      <c r="R75" s="8" t="n"/>
      <c r="S75" s="8" t="n"/>
      <c r="T75" s="8" t="n"/>
      <c r="U75" s="8" t="n"/>
      <c r="V75" s="8" t="n"/>
      <c r="W75" s="8" t="n"/>
      <c r="X75" s="8" t="n"/>
      <c r="Y75" s="8" t="n"/>
      <c r="Z75" s="8" t="n"/>
      <c r="AA75" s="8" t="n"/>
      <c r="AB75" s="8" t="n"/>
      <c r="AC75" s="8" t="n"/>
      <c r="AD75" s="8" t="n"/>
      <c r="AE75" s="8" t="n"/>
      <c r="AF75" s="8" t="n"/>
      <c r="AG75" s="8" t="n"/>
      <c r="AH75" s="8" t="n"/>
      <c r="AI75" s="8" t="n"/>
      <c r="AJ75" s="8" t="n"/>
      <c r="AK75" s="8" t="n"/>
      <c r="AL75" s="8" t="n"/>
      <c r="AM75" s="8" t="n"/>
      <c r="AN75" s="8" t="n"/>
      <c r="AO75" s="8" t="n"/>
      <c r="AP75" s="8" t="n"/>
      <c r="AQ75" s="8" t="n"/>
      <c r="AR75" s="8" t="n"/>
      <c r="AS75" s="31">
        <f>IF($K75="","",IFERROR(VLOOKUP($K75,'選択肢・料金マスタ（編集禁止）'!$A$4:$B$10,2,FALSE),0))</f>
        <v/>
      </c>
      <c r="AT75" s="31">
        <f>IF($K75="","",IF($AC75="参加",1500,0)+IFERROR(VLOOKUP($AH75,'選択肢・料金マスタ（編集禁止）'!$G$4:$H$8,2,FALSE),0))</f>
        <v/>
      </c>
      <c r="AU75" s="31">
        <f>IF($K75="","",MIN(10,MAX(0,N($AF75)))*1300+IF($AC75="参加",MIN(MIN(10,MAX(0,N($AG75))),MIN(10,MAX(0,N($AF75)))),0)*800)</f>
        <v/>
      </c>
      <c r="AV75" s="32" t="n"/>
      <c r="AW75" s="31">
        <f>IF($K75="","",$AS75+$AT75+N($AU75)+MAX(0,$AV75))</f>
        <v/>
      </c>
    </row>
    <row r="76">
      <c r="A76" s="8" t="n">
        <v>73</v>
      </c>
      <c r="B76" s="8" t="n"/>
      <c r="C76" s="8" t="n"/>
      <c r="D76" s="8" t="n"/>
      <c r="E76" s="8" t="n"/>
      <c r="F76" s="8" t="n"/>
      <c r="G76" s="8" t="n"/>
      <c r="H76" s="8" t="n"/>
      <c r="I76" s="8" t="n"/>
      <c r="J76" s="8" t="n"/>
      <c r="K76" s="8" t="n"/>
      <c r="L76" s="8" t="n"/>
      <c r="M76" s="8" t="n"/>
      <c r="N76" s="8" t="n"/>
      <c r="O76" s="8" t="n"/>
      <c r="P76" s="8" t="n"/>
      <c r="Q76" s="8" t="n"/>
      <c r="R76" s="8" t="n"/>
      <c r="S76" s="8" t="n"/>
      <c r="T76" s="8" t="n"/>
      <c r="U76" s="8" t="n"/>
      <c r="V76" s="8" t="n"/>
      <c r="W76" s="8" t="n"/>
      <c r="X76" s="8" t="n"/>
      <c r="Y76" s="8" t="n"/>
      <c r="Z76" s="8" t="n"/>
      <c r="AA76" s="8" t="n"/>
      <c r="AB76" s="8" t="n"/>
      <c r="AC76" s="8" t="n"/>
      <c r="AD76" s="8" t="n"/>
      <c r="AE76" s="8" t="n"/>
      <c r="AF76" s="8" t="n"/>
      <c r="AG76" s="8" t="n"/>
      <c r="AH76" s="8" t="n"/>
      <c r="AI76" s="8" t="n"/>
      <c r="AJ76" s="8" t="n"/>
      <c r="AK76" s="8" t="n"/>
      <c r="AL76" s="8" t="n"/>
      <c r="AM76" s="8" t="n"/>
      <c r="AN76" s="8" t="n"/>
      <c r="AO76" s="8" t="n"/>
      <c r="AP76" s="8" t="n"/>
      <c r="AQ76" s="8" t="n"/>
      <c r="AR76" s="8" t="n"/>
      <c r="AS76" s="31">
        <f>IF($K76="","",IFERROR(VLOOKUP($K76,'選択肢・料金マスタ（編集禁止）'!$A$4:$B$10,2,FALSE),0))</f>
        <v/>
      </c>
      <c r="AT76" s="31">
        <f>IF($K76="","",IF($AC76="参加",1500,0)+IFERROR(VLOOKUP($AH76,'選択肢・料金マスタ（編集禁止）'!$G$4:$H$8,2,FALSE),0))</f>
        <v/>
      </c>
      <c r="AU76" s="31">
        <f>IF($K76="","",MIN(10,MAX(0,N($AF76)))*1300+IF($AC76="参加",MIN(MIN(10,MAX(0,N($AG76))),MIN(10,MAX(0,N($AF76)))),0)*800)</f>
        <v/>
      </c>
      <c r="AV76" s="32" t="n"/>
      <c r="AW76" s="31">
        <f>IF($K76="","",$AS76+$AT76+N($AU76)+MAX(0,$AV76))</f>
        <v/>
      </c>
    </row>
    <row r="77">
      <c r="A77" s="8" t="n">
        <v>74</v>
      </c>
      <c r="B77" s="8" t="n"/>
      <c r="C77" s="8" t="n"/>
      <c r="D77" s="8" t="n"/>
      <c r="E77" s="8" t="n"/>
      <c r="F77" s="8" t="n"/>
      <c r="G77" s="8" t="n"/>
      <c r="H77" s="8" t="n"/>
      <c r="I77" s="8" t="n"/>
      <c r="J77" s="8" t="n"/>
      <c r="K77" s="8" t="n"/>
      <c r="L77" s="8" t="n"/>
      <c r="M77" s="8" t="n"/>
      <c r="N77" s="8" t="n"/>
      <c r="O77" s="8" t="n"/>
      <c r="P77" s="8" t="n"/>
      <c r="Q77" s="8" t="n"/>
      <c r="R77" s="8" t="n"/>
      <c r="S77" s="8" t="n"/>
      <c r="T77" s="8" t="n"/>
      <c r="U77" s="8" t="n"/>
      <c r="V77" s="8" t="n"/>
      <c r="W77" s="8" t="n"/>
      <c r="X77" s="8" t="n"/>
      <c r="Y77" s="8" t="n"/>
      <c r="Z77" s="8" t="n"/>
      <c r="AA77" s="8" t="n"/>
      <c r="AB77" s="8" t="n"/>
      <c r="AC77" s="8" t="n"/>
      <c r="AD77" s="8" t="n"/>
      <c r="AE77" s="8" t="n"/>
      <c r="AF77" s="8" t="n"/>
      <c r="AG77" s="8" t="n"/>
      <c r="AH77" s="8" t="n"/>
      <c r="AI77" s="8" t="n"/>
      <c r="AJ77" s="8" t="n"/>
      <c r="AK77" s="8" t="n"/>
      <c r="AL77" s="8" t="n"/>
      <c r="AM77" s="8" t="n"/>
      <c r="AN77" s="8" t="n"/>
      <c r="AO77" s="8" t="n"/>
      <c r="AP77" s="8" t="n"/>
      <c r="AQ77" s="8" t="n"/>
      <c r="AR77" s="8" t="n"/>
      <c r="AS77" s="31">
        <f>IF($K77="","",IFERROR(VLOOKUP($K77,'選択肢・料金マスタ（編集禁止）'!$A$4:$B$10,2,FALSE),0))</f>
        <v/>
      </c>
      <c r="AT77" s="31">
        <f>IF($K77="","",IF($AC77="参加",1500,0)+IFERROR(VLOOKUP($AH77,'選択肢・料金マスタ（編集禁止）'!$G$4:$H$8,2,FALSE),0))</f>
        <v/>
      </c>
      <c r="AU77" s="31">
        <f>IF($K77="","",MIN(10,MAX(0,N($AF77)))*1300+IF($AC77="参加",MIN(MIN(10,MAX(0,N($AG77))),MIN(10,MAX(0,N($AF77)))),0)*800)</f>
        <v/>
      </c>
      <c r="AV77" s="32" t="n"/>
      <c r="AW77" s="31">
        <f>IF($K77="","",$AS77+$AT77+N($AU77)+MAX(0,$AV77))</f>
        <v/>
      </c>
    </row>
    <row r="78">
      <c r="A78" s="8" t="n">
        <v>75</v>
      </c>
      <c r="B78" s="8" t="n"/>
      <c r="C78" s="8" t="n"/>
      <c r="D78" s="8" t="n"/>
      <c r="E78" s="8" t="n"/>
      <c r="F78" s="8" t="n"/>
      <c r="G78" s="8" t="n"/>
      <c r="H78" s="8" t="n"/>
      <c r="I78" s="8" t="n"/>
      <c r="J78" s="8" t="n"/>
      <c r="K78" s="8" t="n"/>
      <c r="L78" s="8" t="n"/>
      <c r="M78" s="8" t="n"/>
      <c r="N78" s="8" t="n"/>
      <c r="O78" s="8" t="n"/>
      <c r="P78" s="8" t="n"/>
      <c r="Q78" s="8" t="n"/>
      <c r="R78" s="8" t="n"/>
      <c r="S78" s="8" t="n"/>
      <c r="T78" s="8" t="n"/>
      <c r="U78" s="8" t="n"/>
      <c r="V78" s="8" t="n"/>
      <c r="W78" s="8" t="n"/>
      <c r="X78" s="8" t="n"/>
      <c r="Y78" s="8" t="n"/>
      <c r="Z78" s="8" t="n"/>
      <c r="AA78" s="8" t="n"/>
      <c r="AB78" s="8" t="n"/>
      <c r="AC78" s="8" t="n"/>
      <c r="AD78" s="8" t="n"/>
      <c r="AE78" s="8" t="n"/>
      <c r="AF78" s="8" t="n"/>
      <c r="AG78" s="8" t="n"/>
      <c r="AH78" s="8" t="n"/>
      <c r="AI78" s="8" t="n"/>
      <c r="AJ78" s="8" t="n"/>
      <c r="AK78" s="8" t="n"/>
      <c r="AL78" s="8" t="n"/>
      <c r="AM78" s="8" t="n"/>
      <c r="AN78" s="8" t="n"/>
      <c r="AO78" s="8" t="n"/>
      <c r="AP78" s="8" t="n"/>
      <c r="AQ78" s="8" t="n"/>
      <c r="AR78" s="8" t="n"/>
      <c r="AS78" s="31">
        <f>IF($K78="","",IFERROR(VLOOKUP($K78,'選択肢・料金マスタ（編集禁止）'!$A$4:$B$10,2,FALSE),0))</f>
        <v/>
      </c>
      <c r="AT78" s="31">
        <f>IF($K78="","",IF($AC78="参加",1500,0)+IFERROR(VLOOKUP($AH78,'選択肢・料金マスタ（編集禁止）'!$G$4:$H$8,2,FALSE),0))</f>
        <v/>
      </c>
      <c r="AU78" s="31">
        <f>IF($K78="","",MIN(10,MAX(0,N($AF78)))*1300+IF($AC78="参加",MIN(MIN(10,MAX(0,N($AG78))),MIN(10,MAX(0,N($AF78)))),0)*800)</f>
        <v/>
      </c>
      <c r="AV78" s="32" t="n"/>
      <c r="AW78" s="31">
        <f>IF($K78="","",$AS78+$AT78+N($AU78)+MAX(0,$AV78))</f>
        <v/>
      </c>
    </row>
    <row r="79">
      <c r="A79" s="8" t="n">
        <v>76</v>
      </c>
      <c r="B79" s="8" t="n"/>
      <c r="C79" s="8" t="n"/>
      <c r="D79" s="8" t="n"/>
      <c r="E79" s="8" t="n"/>
      <c r="F79" s="8" t="n"/>
      <c r="G79" s="8" t="n"/>
      <c r="H79" s="8" t="n"/>
      <c r="I79" s="8" t="n"/>
      <c r="J79" s="8" t="n"/>
      <c r="K79" s="8" t="n"/>
      <c r="L79" s="8" t="n"/>
      <c r="M79" s="8" t="n"/>
      <c r="N79" s="8" t="n"/>
      <c r="O79" s="8" t="n"/>
      <c r="P79" s="8" t="n"/>
      <c r="Q79" s="8" t="n"/>
      <c r="R79" s="8" t="n"/>
      <c r="S79" s="8" t="n"/>
      <c r="T79" s="8" t="n"/>
      <c r="U79" s="8" t="n"/>
      <c r="V79" s="8" t="n"/>
      <c r="W79" s="8" t="n"/>
      <c r="X79" s="8" t="n"/>
      <c r="Y79" s="8" t="n"/>
      <c r="Z79" s="8" t="n"/>
      <c r="AA79" s="8" t="n"/>
      <c r="AB79" s="8" t="n"/>
      <c r="AC79" s="8" t="n"/>
      <c r="AD79" s="8" t="n"/>
      <c r="AE79" s="8" t="n"/>
      <c r="AF79" s="8" t="n"/>
      <c r="AG79" s="8" t="n"/>
      <c r="AH79" s="8" t="n"/>
      <c r="AI79" s="8" t="n"/>
      <c r="AJ79" s="8" t="n"/>
      <c r="AK79" s="8" t="n"/>
      <c r="AL79" s="8" t="n"/>
      <c r="AM79" s="8" t="n"/>
      <c r="AN79" s="8" t="n"/>
      <c r="AO79" s="8" t="n"/>
      <c r="AP79" s="8" t="n"/>
      <c r="AQ79" s="8" t="n"/>
      <c r="AR79" s="8" t="n"/>
      <c r="AS79" s="31">
        <f>IF($K79="","",IFERROR(VLOOKUP($K79,'選択肢・料金マスタ（編集禁止）'!$A$4:$B$10,2,FALSE),0))</f>
        <v/>
      </c>
      <c r="AT79" s="31">
        <f>IF($K79="","",IF($AC79="参加",1500,0)+IFERROR(VLOOKUP($AH79,'選択肢・料金マスタ（編集禁止）'!$G$4:$H$8,2,FALSE),0))</f>
        <v/>
      </c>
      <c r="AU79" s="31">
        <f>IF($K79="","",MIN(10,MAX(0,N($AF79)))*1300+IF($AC79="参加",MIN(MIN(10,MAX(0,N($AG79))),MIN(10,MAX(0,N($AF79)))),0)*800)</f>
        <v/>
      </c>
      <c r="AV79" s="32" t="n"/>
      <c r="AW79" s="31">
        <f>IF($K79="","",$AS79+$AT79+N($AU79)+MAX(0,$AV79))</f>
        <v/>
      </c>
    </row>
    <row r="80">
      <c r="A80" s="8" t="n">
        <v>77</v>
      </c>
      <c r="B80" s="8" t="n"/>
      <c r="C80" s="8" t="n"/>
      <c r="D80" s="8" t="n"/>
      <c r="E80" s="8" t="n"/>
      <c r="F80" s="8" t="n"/>
      <c r="G80" s="8" t="n"/>
      <c r="H80" s="8" t="n"/>
      <c r="I80" s="8" t="n"/>
      <c r="J80" s="8" t="n"/>
      <c r="K80" s="8" t="n"/>
      <c r="L80" s="8" t="n"/>
      <c r="M80" s="8" t="n"/>
      <c r="N80" s="8" t="n"/>
      <c r="O80" s="8" t="n"/>
      <c r="P80" s="8" t="n"/>
      <c r="Q80" s="8" t="n"/>
      <c r="R80" s="8" t="n"/>
      <c r="S80" s="8" t="n"/>
      <c r="T80" s="8" t="n"/>
      <c r="U80" s="8" t="n"/>
      <c r="V80" s="8" t="n"/>
      <c r="W80" s="8" t="n"/>
      <c r="X80" s="8" t="n"/>
      <c r="Y80" s="8" t="n"/>
      <c r="Z80" s="8" t="n"/>
      <c r="AA80" s="8" t="n"/>
      <c r="AB80" s="8" t="n"/>
      <c r="AC80" s="8" t="n"/>
      <c r="AD80" s="8" t="n"/>
      <c r="AE80" s="8" t="n"/>
      <c r="AF80" s="8" t="n"/>
      <c r="AG80" s="8" t="n"/>
      <c r="AH80" s="8" t="n"/>
      <c r="AI80" s="8" t="n"/>
      <c r="AJ80" s="8" t="n"/>
      <c r="AK80" s="8" t="n"/>
      <c r="AL80" s="8" t="n"/>
      <c r="AM80" s="8" t="n"/>
      <c r="AN80" s="8" t="n"/>
      <c r="AO80" s="8" t="n"/>
      <c r="AP80" s="8" t="n"/>
      <c r="AQ80" s="8" t="n"/>
      <c r="AR80" s="8" t="n"/>
      <c r="AS80" s="31">
        <f>IF($K80="","",IFERROR(VLOOKUP($K80,'選択肢・料金マスタ（編集禁止）'!$A$4:$B$10,2,FALSE),0))</f>
        <v/>
      </c>
      <c r="AT80" s="31">
        <f>IF($K80="","",IF($AC80="参加",1500,0)+IFERROR(VLOOKUP($AH80,'選択肢・料金マスタ（編集禁止）'!$G$4:$H$8,2,FALSE),0))</f>
        <v/>
      </c>
      <c r="AU80" s="31">
        <f>IF($K80="","",MIN(10,MAX(0,N($AF80)))*1300+IF($AC80="参加",MIN(MIN(10,MAX(0,N($AG80))),MIN(10,MAX(0,N($AF80)))),0)*800)</f>
        <v/>
      </c>
      <c r="AV80" s="32" t="n"/>
      <c r="AW80" s="31">
        <f>IF($K80="","",$AS80+$AT80+N($AU80)+MAX(0,$AV80))</f>
        <v/>
      </c>
    </row>
    <row r="81">
      <c r="A81" s="8" t="n">
        <v>78</v>
      </c>
      <c r="B81" s="8" t="n"/>
      <c r="C81" s="8" t="n"/>
      <c r="D81" s="8" t="n"/>
      <c r="E81" s="8" t="n"/>
      <c r="F81" s="8" t="n"/>
      <c r="G81" s="8" t="n"/>
      <c r="H81" s="8" t="n"/>
      <c r="I81" s="8" t="n"/>
      <c r="J81" s="8" t="n"/>
      <c r="K81" s="8" t="n"/>
      <c r="L81" s="8" t="n"/>
      <c r="M81" s="8" t="n"/>
      <c r="N81" s="8" t="n"/>
      <c r="O81" s="8" t="n"/>
      <c r="P81" s="8" t="n"/>
      <c r="Q81" s="8" t="n"/>
      <c r="R81" s="8" t="n"/>
      <c r="S81" s="8" t="n"/>
      <c r="T81" s="8" t="n"/>
      <c r="U81" s="8" t="n"/>
      <c r="V81" s="8" t="n"/>
      <c r="W81" s="8" t="n"/>
      <c r="X81" s="8" t="n"/>
      <c r="Y81" s="8" t="n"/>
      <c r="Z81" s="8" t="n"/>
      <c r="AA81" s="8" t="n"/>
      <c r="AB81" s="8" t="n"/>
      <c r="AC81" s="8" t="n"/>
      <c r="AD81" s="8" t="n"/>
      <c r="AE81" s="8" t="n"/>
      <c r="AF81" s="8" t="n"/>
      <c r="AG81" s="8" t="n"/>
      <c r="AH81" s="8" t="n"/>
      <c r="AI81" s="8" t="n"/>
      <c r="AJ81" s="8" t="n"/>
      <c r="AK81" s="8" t="n"/>
      <c r="AL81" s="8" t="n"/>
      <c r="AM81" s="8" t="n"/>
      <c r="AN81" s="8" t="n"/>
      <c r="AO81" s="8" t="n"/>
      <c r="AP81" s="8" t="n"/>
      <c r="AQ81" s="8" t="n"/>
      <c r="AR81" s="8" t="n"/>
      <c r="AS81" s="31">
        <f>IF($K81="","",IFERROR(VLOOKUP($K81,'選択肢・料金マスタ（編集禁止）'!$A$4:$B$10,2,FALSE),0))</f>
        <v/>
      </c>
      <c r="AT81" s="31">
        <f>IF($K81="","",IF($AC81="参加",1500,0)+IFERROR(VLOOKUP($AH81,'選択肢・料金マスタ（編集禁止）'!$G$4:$H$8,2,FALSE),0))</f>
        <v/>
      </c>
      <c r="AU81" s="31">
        <f>IF($K81="","",MIN(10,MAX(0,N($AF81)))*1300+IF($AC81="参加",MIN(MIN(10,MAX(0,N($AG81))),MIN(10,MAX(0,N($AF81)))),0)*800)</f>
        <v/>
      </c>
      <c r="AV81" s="32" t="n"/>
      <c r="AW81" s="31">
        <f>IF($K81="","",$AS81+$AT81+N($AU81)+MAX(0,$AV81))</f>
        <v/>
      </c>
    </row>
    <row r="82">
      <c r="A82" s="8" t="n">
        <v>79</v>
      </c>
      <c r="B82" s="8" t="n"/>
      <c r="C82" s="8" t="n"/>
      <c r="D82" s="8" t="n"/>
      <c r="E82" s="8" t="n"/>
      <c r="F82" s="8" t="n"/>
      <c r="G82" s="8" t="n"/>
      <c r="H82" s="8" t="n"/>
      <c r="I82" s="8" t="n"/>
      <c r="J82" s="8" t="n"/>
      <c r="K82" s="8" t="n"/>
      <c r="L82" s="8" t="n"/>
      <c r="M82" s="8" t="n"/>
      <c r="N82" s="8" t="n"/>
      <c r="O82" s="8" t="n"/>
      <c r="P82" s="8" t="n"/>
      <c r="Q82" s="8" t="n"/>
      <c r="R82" s="8" t="n"/>
      <c r="S82" s="8" t="n"/>
      <c r="T82" s="8" t="n"/>
      <c r="U82" s="8" t="n"/>
      <c r="V82" s="8" t="n"/>
      <c r="W82" s="8" t="n"/>
      <c r="X82" s="8" t="n"/>
      <c r="Y82" s="8" t="n"/>
      <c r="Z82" s="8" t="n"/>
      <c r="AA82" s="8" t="n"/>
      <c r="AB82" s="8" t="n"/>
      <c r="AC82" s="8" t="n"/>
      <c r="AD82" s="8" t="n"/>
      <c r="AE82" s="8" t="n"/>
      <c r="AF82" s="8" t="n"/>
      <c r="AG82" s="8" t="n"/>
      <c r="AH82" s="8" t="n"/>
      <c r="AI82" s="8" t="n"/>
      <c r="AJ82" s="8" t="n"/>
      <c r="AK82" s="8" t="n"/>
      <c r="AL82" s="8" t="n"/>
      <c r="AM82" s="8" t="n"/>
      <c r="AN82" s="8" t="n"/>
      <c r="AO82" s="8" t="n"/>
      <c r="AP82" s="8" t="n"/>
      <c r="AQ82" s="8" t="n"/>
      <c r="AR82" s="8" t="n"/>
      <c r="AS82" s="31">
        <f>IF($K82="","",IFERROR(VLOOKUP($K82,'選択肢・料金マスタ（編集禁止）'!$A$4:$B$10,2,FALSE),0))</f>
        <v/>
      </c>
      <c r="AT82" s="31">
        <f>IF($K82="","",IF($AC82="参加",1500,0)+IFERROR(VLOOKUP($AH82,'選択肢・料金マスタ（編集禁止）'!$G$4:$H$8,2,FALSE),0))</f>
        <v/>
      </c>
      <c r="AU82" s="31">
        <f>IF($K82="","",MIN(10,MAX(0,N($AF82)))*1300+IF($AC82="参加",MIN(MIN(10,MAX(0,N($AG82))),MIN(10,MAX(0,N($AF82)))),0)*800)</f>
        <v/>
      </c>
      <c r="AV82" s="32" t="n"/>
      <c r="AW82" s="31">
        <f>IF($K82="","",$AS82+$AT82+N($AU82)+MAX(0,$AV82))</f>
        <v/>
      </c>
    </row>
    <row r="83">
      <c r="A83" s="8" t="n">
        <v>80</v>
      </c>
      <c r="B83" s="8" t="n"/>
      <c r="C83" s="8" t="n"/>
      <c r="D83" s="8" t="n"/>
      <c r="E83" s="8" t="n"/>
      <c r="F83" s="8" t="n"/>
      <c r="G83" s="8" t="n"/>
      <c r="H83" s="8" t="n"/>
      <c r="I83" s="8" t="n"/>
      <c r="J83" s="8" t="n"/>
      <c r="K83" s="8" t="n"/>
      <c r="L83" s="8" t="n"/>
      <c r="M83" s="8" t="n"/>
      <c r="N83" s="8" t="n"/>
      <c r="O83" s="8" t="n"/>
      <c r="P83" s="8" t="n"/>
      <c r="Q83" s="8" t="n"/>
      <c r="R83" s="8" t="n"/>
      <c r="S83" s="8" t="n"/>
      <c r="T83" s="8" t="n"/>
      <c r="U83" s="8" t="n"/>
      <c r="V83" s="8" t="n"/>
      <c r="W83" s="8" t="n"/>
      <c r="X83" s="8" t="n"/>
      <c r="Y83" s="8" t="n"/>
      <c r="Z83" s="8" t="n"/>
      <c r="AA83" s="8" t="n"/>
      <c r="AB83" s="8" t="n"/>
      <c r="AC83" s="8" t="n"/>
      <c r="AD83" s="8" t="n"/>
      <c r="AE83" s="8" t="n"/>
      <c r="AF83" s="8" t="n"/>
      <c r="AG83" s="8" t="n"/>
      <c r="AH83" s="8" t="n"/>
      <c r="AI83" s="8" t="n"/>
      <c r="AJ83" s="8" t="n"/>
      <c r="AK83" s="8" t="n"/>
      <c r="AL83" s="8" t="n"/>
      <c r="AM83" s="8" t="n"/>
      <c r="AN83" s="8" t="n"/>
      <c r="AO83" s="8" t="n"/>
      <c r="AP83" s="8" t="n"/>
      <c r="AQ83" s="8" t="n"/>
      <c r="AR83" s="8" t="n"/>
      <c r="AS83" s="31">
        <f>IF($K83="","",IFERROR(VLOOKUP($K83,'選択肢・料金マスタ（編集禁止）'!$A$4:$B$10,2,FALSE),0))</f>
        <v/>
      </c>
      <c r="AT83" s="31">
        <f>IF($K83="","",IF($AC83="参加",1500,0)+IFERROR(VLOOKUP($AH83,'選択肢・料金マスタ（編集禁止）'!$G$4:$H$8,2,FALSE),0))</f>
        <v/>
      </c>
      <c r="AU83" s="31">
        <f>IF($K83="","",MIN(10,MAX(0,N($AF83)))*1300+IF($AC83="参加",MIN(MIN(10,MAX(0,N($AG83))),MIN(10,MAX(0,N($AF83)))),0)*800)</f>
        <v/>
      </c>
      <c r="AV83" s="32" t="n"/>
      <c r="AW83" s="31">
        <f>IF($K83="","",$AS83+$AT83+N($AU83)+MAX(0,$AV83))</f>
        <v/>
      </c>
    </row>
    <row r="84">
      <c r="A84" s="8" t="n">
        <v>81</v>
      </c>
      <c r="B84" s="8" t="n"/>
      <c r="C84" s="8" t="n"/>
      <c r="D84" s="8" t="n"/>
      <c r="E84" s="8" t="n"/>
      <c r="F84" s="8" t="n"/>
      <c r="G84" s="8" t="n"/>
      <c r="H84" s="8" t="n"/>
      <c r="I84" s="8" t="n"/>
      <c r="J84" s="8" t="n"/>
      <c r="K84" s="8" t="n"/>
      <c r="L84" s="8" t="n"/>
      <c r="M84" s="8" t="n"/>
      <c r="N84" s="8" t="n"/>
      <c r="O84" s="8" t="n"/>
      <c r="P84" s="8" t="n"/>
      <c r="Q84" s="8" t="n"/>
      <c r="R84" s="8" t="n"/>
      <c r="S84" s="8" t="n"/>
      <c r="T84" s="8" t="n"/>
      <c r="U84" s="8" t="n"/>
      <c r="V84" s="8" t="n"/>
      <c r="W84" s="8" t="n"/>
      <c r="X84" s="8" t="n"/>
      <c r="Y84" s="8" t="n"/>
      <c r="Z84" s="8" t="n"/>
      <c r="AA84" s="8" t="n"/>
      <c r="AB84" s="8" t="n"/>
      <c r="AC84" s="8" t="n"/>
      <c r="AD84" s="8" t="n"/>
      <c r="AE84" s="8" t="n"/>
      <c r="AF84" s="8" t="n"/>
      <c r="AG84" s="8" t="n"/>
      <c r="AH84" s="8" t="n"/>
      <c r="AI84" s="8" t="n"/>
      <c r="AJ84" s="8" t="n"/>
      <c r="AK84" s="8" t="n"/>
      <c r="AL84" s="8" t="n"/>
      <c r="AM84" s="8" t="n"/>
      <c r="AN84" s="8" t="n"/>
      <c r="AO84" s="8" t="n"/>
      <c r="AP84" s="8" t="n"/>
      <c r="AQ84" s="8" t="n"/>
      <c r="AR84" s="8" t="n"/>
      <c r="AS84" s="31">
        <f>IF($K84="","",IFERROR(VLOOKUP($K84,'選択肢・料金マスタ（編集禁止）'!$A$4:$B$10,2,FALSE),0))</f>
        <v/>
      </c>
      <c r="AT84" s="31">
        <f>IF($K84="","",IF($AC84="参加",1500,0)+IFERROR(VLOOKUP($AH84,'選択肢・料金マスタ（編集禁止）'!$G$4:$H$8,2,FALSE),0))</f>
        <v/>
      </c>
      <c r="AU84" s="31">
        <f>IF($K84="","",MIN(10,MAX(0,N($AF84)))*1300+IF($AC84="参加",MIN(MIN(10,MAX(0,N($AG84))),MIN(10,MAX(0,N($AF84)))),0)*800)</f>
        <v/>
      </c>
      <c r="AV84" s="32" t="n"/>
      <c r="AW84" s="31">
        <f>IF($K84="","",$AS84+$AT84+N($AU84)+MAX(0,$AV84))</f>
        <v/>
      </c>
    </row>
    <row r="85">
      <c r="A85" s="8" t="n">
        <v>82</v>
      </c>
      <c r="B85" s="8" t="n"/>
      <c r="C85" s="8" t="n"/>
      <c r="D85" s="8" t="n"/>
      <c r="E85" s="8" t="n"/>
      <c r="F85" s="8" t="n"/>
      <c r="G85" s="8" t="n"/>
      <c r="H85" s="8" t="n"/>
      <c r="I85" s="8" t="n"/>
      <c r="J85" s="8" t="n"/>
      <c r="K85" s="8" t="n"/>
      <c r="L85" s="8" t="n"/>
      <c r="M85" s="8" t="n"/>
      <c r="N85" s="8" t="n"/>
      <c r="O85" s="8" t="n"/>
      <c r="P85" s="8" t="n"/>
      <c r="Q85" s="8" t="n"/>
      <c r="R85" s="8" t="n"/>
      <c r="S85" s="8" t="n"/>
      <c r="T85" s="8" t="n"/>
      <c r="U85" s="8" t="n"/>
      <c r="V85" s="8" t="n"/>
      <c r="W85" s="8" t="n"/>
      <c r="X85" s="8" t="n"/>
      <c r="Y85" s="8" t="n"/>
      <c r="Z85" s="8" t="n"/>
      <c r="AA85" s="8" t="n"/>
      <c r="AB85" s="8" t="n"/>
      <c r="AC85" s="8" t="n"/>
      <c r="AD85" s="8" t="n"/>
      <c r="AE85" s="8" t="n"/>
      <c r="AF85" s="8" t="n"/>
      <c r="AG85" s="8" t="n"/>
      <c r="AH85" s="8" t="n"/>
      <c r="AI85" s="8" t="n"/>
      <c r="AJ85" s="8" t="n"/>
      <c r="AK85" s="8" t="n"/>
      <c r="AL85" s="8" t="n"/>
      <c r="AM85" s="8" t="n"/>
      <c r="AN85" s="8" t="n"/>
      <c r="AO85" s="8" t="n"/>
      <c r="AP85" s="8" t="n"/>
      <c r="AQ85" s="8" t="n"/>
      <c r="AR85" s="8" t="n"/>
      <c r="AS85" s="31">
        <f>IF($K85="","",IFERROR(VLOOKUP($K85,'選択肢・料金マスタ（編集禁止）'!$A$4:$B$10,2,FALSE),0))</f>
        <v/>
      </c>
      <c r="AT85" s="31">
        <f>IF($K85="","",IF($AC85="参加",1500,0)+IFERROR(VLOOKUP($AH85,'選択肢・料金マスタ（編集禁止）'!$G$4:$H$8,2,FALSE),0))</f>
        <v/>
      </c>
      <c r="AU85" s="31">
        <f>IF($K85="","",MIN(10,MAX(0,N($AF85)))*1300+IF($AC85="参加",MIN(MIN(10,MAX(0,N($AG85))),MIN(10,MAX(0,N($AF85)))),0)*800)</f>
        <v/>
      </c>
      <c r="AV85" s="32" t="n"/>
      <c r="AW85" s="31">
        <f>IF($K85="","",$AS85+$AT85+N($AU85)+MAX(0,$AV85))</f>
        <v/>
      </c>
    </row>
    <row r="86">
      <c r="A86" s="8" t="n">
        <v>83</v>
      </c>
      <c r="B86" s="8" t="n"/>
      <c r="C86" s="8" t="n"/>
      <c r="D86" s="8" t="n"/>
      <c r="E86" s="8" t="n"/>
      <c r="F86" s="8" t="n"/>
      <c r="G86" s="8" t="n"/>
      <c r="H86" s="8" t="n"/>
      <c r="I86" s="8" t="n"/>
      <c r="J86" s="8" t="n"/>
      <c r="K86" s="8" t="n"/>
      <c r="L86" s="8" t="n"/>
      <c r="M86" s="8" t="n"/>
      <c r="N86" s="8" t="n"/>
      <c r="O86" s="8" t="n"/>
      <c r="P86" s="8" t="n"/>
      <c r="Q86" s="8" t="n"/>
      <c r="R86" s="8" t="n"/>
      <c r="S86" s="8" t="n"/>
      <c r="T86" s="8" t="n"/>
      <c r="U86" s="8" t="n"/>
      <c r="V86" s="8" t="n"/>
      <c r="W86" s="8" t="n"/>
      <c r="X86" s="8" t="n"/>
      <c r="Y86" s="8" t="n"/>
      <c r="Z86" s="8" t="n"/>
      <c r="AA86" s="8" t="n"/>
      <c r="AB86" s="8" t="n"/>
      <c r="AC86" s="8" t="n"/>
      <c r="AD86" s="8" t="n"/>
      <c r="AE86" s="8" t="n"/>
      <c r="AF86" s="8" t="n"/>
      <c r="AG86" s="8" t="n"/>
      <c r="AH86" s="8" t="n"/>
      <c r="AI86" s="8" t="n"/>
      <c r="AJ86" s="8" t="n"/>
      <c r="AK86" s="8" t="n"/>
      <c r="AL86" s="8" t="n"/>
      <c r="AM86" s="8" t="n"/>
      <c r="AN86" s="8" t="n"/>
      <c r="AO86" s="8" t="n"/>
      <c r="AP86" s="8" t="n"/>
      <c r="AQ86" s="8" t="n"/>
      <c r="AR86" s="8" t="n"/>
      <c r="AS86" s="31">
        <f>IF($K86="","",IFERROR(VLOOKUP($K86,'選択肢・料金マスタ（編集禁止）'!$A$4:$B$10,2,FALSE),0))</f>
        <v/>
      </c>
      <c r="AT86" s="31">
        <f>IF($K86="","",IF($AC86="参加",1500,0)+IFERROR(VLOOKUP($AH86,'選択肢・料金マスタ（編集禁止）'!$G$4:$H$8,2,FALSE),0))</f>
        <v/>
      </c>
      <c r="AU86" s="31">
        <f>IF($K86="","",MIN(10,MAX(0,N($AF86)))*1300+IF($AC86="参加",MIN(MIN(10,MAX(0,N($AG86))),MIN(10,MAX(0,N($AF86)))),0)*800)</f>
        <v/>
      </c>
      <c r="AV86" s="32" t="n"/>
      <c r="AW86" s="31">
        <f>IF($K86="","",$AS86+$AT86+N($AU86)+MAX(0,$AV86))</f>
        <v/>
      </c>
    </row>
    <row r="87">
      <c r="A87" s="8" t="n">
        <v>84</v>
      </c>
      <c r="B87" s="8" t="n"/>
      <c r="C87" s="8" t="n"/>
      <c r="D87" s="8" t="n"/>
      <c r="E87" s="8" t="n"/>
      <c r="F87" s="8" t="n"/>
      <c r="G87" s="8" t="n"/>
      <c r="H87" s="8" t="n"/>
      <c r="I87" s="8" t="n"/>
      <c r="J87" s="8" t="n"/>
      <c r="K87" s="8" t="n"/>
      <c r="L87" s="8" t="n"/>
      <c r="M87" s="8" t="n"/>
      <c r="N87" s="8" t="n"/>
      <c r="O87" s="8" t="n"/>
      <c r="P87" s="8" t="n"/>
      <c r="Q87" s="8" t="n"/>
      <c r="R87" s="8" t="n"/>
      <c r="S87" s="8" t="n"/>
      <c r="T87" s="8" t="n"/>
      <c r="U87" s="8" t="n"/>
      <c r="V87" s="8" t="n"/>
      <c r="W87" s="8" t="n"/>
      <c r="X87" s="8" t="n"/>
      <c r="Y87" s="8" t="n"/>
      <c r="Z87" s="8" t="n"/>
      <c r="AA87" s="8" t="n"/>
      <c r="AB87" s="8" t="n"/>
      <c r="AC87" s="8" t="n"/>
      <c r="AD87" s="8" t="n"/>
      <c r="AE87" s="8" t="n"/>
      <c r="AF87" s="8" t="n"/>
      <c r="AG87" s="8" t="n"/>
      <c r="AH87" s="8" t="n"/>
      <c r="AI87" s="8" t="n"/>
      <c r="AJ87" s="8" t="n"/>
      <c r="AK87" s="8" t="n"/>
      <c r="AL87" s="8" t="n"/>
      <c r="AM87" s="8" t="n"/>
      <c r="AN87" s="8" t="n"/>
      <c r="AO87" s="8" t="n"/>
      <c r="AP87" s="8" t="n"/>
      <c r="AQ87" s="8" t="n"/>
      <c r="AR87" s="8" t="n"/>
      <c r="AS87" s="31">
        <f>IF($K87="","",IFERROR(VLOOKUP($K87,'選択肢・料金マスタ（編集禁止）'!$A$4:$B$10,2,FALSE),0))</f>
        <v/>
      </c>
      <c r="AT87" s="31">
        <f>IF($K87="","",IF($AC87="参加",1500,0)+IFERROR(VLOOKUP($AH87,'選択肢・料金マスタ（編集禁止）'!$G$4:$H$8,2,FALSE),0))</f>
        <v/>
      </c>
      <c r="AU87" s="31">
        <f>IF($K87="","",MIN(10,MAX(0,N($AF87)))*1300+IF($AC87="参加",MIN(MIN(10,MAX(0,N($AG87))),MIN(10,MAX(0,N($AF87)))),0)*800)</f>
        <v/>
      </c>
      <c r="AV87" s="32" t="n"/>
      <c r="AW87" s="31">
        <f>IF($K87="","",$AS87+$AT87+N($AU87)+MAX(0,$AV87))</f>
        <v/>
      </c>
    </row>
    <row r="88">
      <c r="A88" s="8" t="n">
        <v>85</v>
      </c>
      <c r="B88" s="8" t="n"/>
      <c r="C88" s="8" t="n"/>
      <c r="D88" s="8" t="n"/>
      <c r="E88" s="8" t="n"/>
      <c r="F88" s="8" t="n"/>
      <c r="G88" s="8" t="n"/>
      <c r="H88" s="8" t="n"/>
      <c r="I88" s="8" t="n"/>
      <c r="J88" s="8" t="n"/>
      <c r="K88" s="8" t="n"/>
      <c r="L88" s="8" t="n"/>
      <c r="M88" s="8" t="n"/>
      <c r="N88" s="8" t="n"/>
      <c r="O88" s="8" t="n"/>
      <c r="P88" s="8" t="n"/>
      <c r="Q88" s="8" t="n"/>
      <c r="R88" s="8" t="n"/>
      <c r="S88" s="8" t="n"/>
      <c r="T88" s="8" t="n"/>
      <c r="U88" s="8" t="n"/>
      <c r="V88" s="8" t="n"/>
      <c r="W88" s="8" t="n"/>
      <c r="X88" s="8" t="n"/>
      <c r="Y88" s="8" t="n"/>
      <c r="Z88" s="8" t="n"/>
      <c r="AA88" s="8" t="n"/>
      <c r="AB88" s="8" t="n"/>
      <c r="AC88" s="8" t="n"/>
      <c r="AD88" s="8" t="n"/>
      <c r="AE88" s="8" t="n"/>
      <c r="AF88" s="8" t="n"/>
      <c r="AG88" s="8" t="n"/>
      <c r="AH88" s="8" t="n"/>
      <c r="AI88" s="8" t="n"/>
      <c r="AJ88" s="8" t="n"/>
      <c r="AK88" s="8" t="n"/>
      <c r="AL88" s="8" t="n"/>
      <c r="AM88" s="8" t="n"/>
      <c r="AN88" s="8" t="n"/>
      <c r="AO88" s="8" t="n"/>
      <c r="AP88" s="8" t="n"/>
      <c r="AQ88" s="8" t="n"/>
      <c r="AR88" s="8" t="n"/>
      <c r="AS88" s="31">
        <f>IF($K88="","",IFERROR(VLOOKUP($K88,'選択肢・料金マスタ（編集禁止）'!$A$4:$B$10,2,FALSE),0))</f>
        <v/>
      </c>
      <c r="AT88" s="31">
        <f>IF($K88="","",IF($AC88="参加",1500,0)+IFERROR(VLOOKUP($AH88,'選択肢・料金マスタ（編集禁止）'!$G$4:$H$8,2,FALSE),0))</f>
        <v/>
      </c>
      <c r="AU88" s="31">
        <f>IF($K88="","",MIN(10,MAX(0,N($AF88)))*1300+IF($AC88="参加",MIN(MIN(10,MAX(0,N($AG88))),MIN(10,MAX(0,N($AF88)))),0)*800)</f>
        <v/>
      </c>
      <c r="AV88" s="32" t="n"/>
      <c r="AW88" s="31">
        <f>IF($K88="","",$AS88+$AT88+N($AU88)+MAX(0,$AV88))</f>
        <v/>
      </c>
    </row>
    <row r="89">
      <c r="A89" s="8" t="n">
        <v>86</v>
      </c>
      <c r="B89" s="8" t="n"/>
      <c r="C89" s="8" t="n"/>
      <c r="D89" s="8" t="n"/>
      <c r="E89" s="8" t="n"/>
      <c r="F89" s="8" t="n"/>
      <c r="G89" s="8" t="n"/>
      <c r="H89" s="8" t="n"/>
      <c r="I89" s="8" t="n"/>
      <c r="J89" s="8" t="n"/>
      <c r="K89" s="8" t="n"/>
      <c r="L89" s="8" t="n"/>
      <c r="M89" s="8" t="n"/>
      <c r="N89" s="8" t="n"/>
      <c r="O89" s="8" t="n"/>
      <c r="P89" s="8" t="n"/>
      <c r="Q89" s="8" t="n"/>
      <c r="R89" s="8" t="n"/>
      <c r="S89" s="8" t="n"/>
      <c r="T89" s="8" t="n"/>
      <c r="U89" s="8" t="n"/>
      <c r="V89" s="8" t="n"/>
      <c r="W89" s="8" t="n"/>
      <c r="X89" s="8" t="n"/>
      <c r="Y89" s="8" t="n"/>
      <c r="Z89" s="8" t="n"/>
      <c r="AA89" s="8" t="n"/>
      <c r="AB89" s="8" t="n"/>
      <c r="AC89" s="8" t="n"/>
      <c r="AD89" s="8" t="n"/>
      <c r="AE89" s="8" t="n"/>
      <c r="AF89" s="8" t="n"/>
      <c r="AG89" s="8" t="n"/>
      <c r="AH89" s="8" t="n"/>
      <c r="AI89" s="8" t="n"/>
      <c r="AJ89" s="8" t="n"/>
      <c r="AK89" s="8" t="n"/>
      <c r="AL89" s="8" t="n"/>
      <c r="AM89" s="8" t="n"/>
      <c r="AN89" s="8" t="n"/>
      <c r="AO89" s="8" t="n"/>
      <c r="AP89" s="8" t="n"/>
      <c r="AQ89" s="8" t="n"/>
      <c r="AR89" s="8" t="n"/>
      <c r="AS89" s="31">
        <f>IF($K89="","",IFERROR(VLOOKUP($K89,'選択肢・料金マスタ（編集禁止）'!$A$4:$B$10,2,FALSE),0))</f>
        <v/>
      </c>
      <c r="AT89" s="31">
        <f>IF($K89="","",IF($AC89="参加",1500,0)+IFERROR(VLOOKUP($AH89,'選択肢・料金マスタ（編集禁止）'!$G$4:$H$8,2,FALSE),0))</f>
        <v/>
      </c>
      <c r="AU89" s="31">
        <f>IF($K89="","",MIN(10,MAX(0,N($AF89)))*1300+IF($AC89="参加",MIN(MIN(10,MAX(0,N($AG89))),MIN(10,MAX(0,N($AF89)))),0)*800)</f>
        <v/>
      </c>
      <c r="AV89" s="32" t="n"/>
      <c r="AW89" s="31">
        <f>IF($K89="","",$AS89+$AT89+N($AU89)+MAX(0,$AV89))</f>
        <v/>
      </c>
    </row>
    <row r="90">
      <c r="A90" s="8" t="n">
        <v>87</v>
      </c>
      <c r="B90" s="8" t="n"/>
      <c r="C90" s="8" t="n"/>
      <c r="D90" s="8" t="n"/>
      <c r="E90" s="8" t="n"/>
      <c r="F90" s="8" t="n"/>
      <c r="G90" s="8" t="n"/>
      <c r="H90" s="8" t="n"/>
      <c r="I90" s="8" t="n"/>
      <c r="J90" s="8" t="n"/>
      <c r="K90" s="8" t="n"/>
      <c r="L90" s="8" t="n"/>
      <c r="M90" s="8" t="n"/>
      <c r="N90" s="8" t="n"/>
      <c r="O90" s="8" t="n"/>
      <c r="P90" s="8" t="n"/>
      <c r="Q90" s="8" t="n"/>
      <c r="R90" s="8" t="n"/>
      <c r="S90" s="8" t="n"/>
      <c r="T90" s="8" t="n"/>
      <c r="U90" s="8" t="n"/>
      <c r="V90" s="8" t="n"/>
      <c r="W90" s="8" t="n"/>
      <c r="X90" s="8" t="n"/>
      <c r="Y90" s="8" t="n"/>
      <c r="Z90" s="8" t="n"/>
      <c r="AA90" s="8" t="n"/>
      <c r="AB90" s="8" t="n"/>
      <c r="AC90" s="8" t="n"/>
      <c r="AD90" s="8" t="n"/>
      <c r="AE90" s="8" t="n"/>
      <c r="AF90" s="8" t="n"/>
      <c r="AG90" s="8" t="n"/>
      <c r="AH90" s="8" t="n"/>
      <c r="AI90" s="8" t="n"/>
      <c r="AJ90" s="8" t="n"/>
      <c r="AK90" s="8" t="n"/>
      <c r="AL90" s="8" t="n"/>
      <c r="AM90" s="8" t="n"/>
      <c r="AN90" s="8" t="n"/>
      <c r="AO90" s="8" t="n"/>
      <c r="AP90" s="8" t="n"/>
      <c r="AQ90" s="8" t="n"/>
      <c r="AR90" s="8" t="n"/>
      <c r="AS90" s="31">
        <f>IF($K90="","",IFERROR(VLOOKUP($K90,'選択肢・料金マスタ（編集禁止）'!$A$4:$B$10,2,FALSE),0))</f>
        <v/>
      </c>
      <c r="AT90" s="31">
        <f>IF($K90="","",IF($AC90="参加",1500,0)+IFERROR(VLOOKUP($AH90,'選択肢・料金マスタ（編集禁止）'!$G$4:$H$8,2,FALSE),0))</f>
        <v/>
      </c>
      <c r="AU90" s="31">
        <f>IF($K90="","",MIN(10,MAX(0,N($AF90)))*1300+IF($AC90="参加",MIN(MIN(10,MAX(0,N($AG90))),MIN(10,MAX(0,N($AF90)))),0)*800)</f>
        <v/>
      </c>
      <c r="AV90" s="32" t="n"/>
      <c r="AW90" s="31">
        <f>IF($K90="","",$AS90+$AT90+N($AU90)+MAX(0,$AV90))</f>
        <v/>
      </c>
    </row>
    <row r="91">
      <c r="A91" s="8" t="n">
        <v>88</v>
      </c>
      <c r="B91" s="8" t="n"/>
      <c r="C91" s="8" t="n"/>
      <c r="D91" s="8" t="n"/>
      <c r="E91" s="8" t="n"/>
      <c r="F91" s="8" t="n"/>
      <c r="G91" s="8" t="n"/>
      <c r="H91" s="8" t="n"/>
      <c r="I91" s="8" t="n"/>
      <c r="J91" s="8" t="n"/>
      <c r="K91" s="8" t="n"/>
      <c r="L91" s="8" t="n"/>
      <c r="M91" s="8" t="n"/>
      <c r="N91" s="8" t="n"/>
      <c r="O91" s="8" t="n"/>
      <c r="P91" s="8" t="n"/>
      <c r="Q91" s="8" t="n"/>
      <c r="R91" s="8" t="n"/>
      <c r="S91" s="8" t="n"/>
      <c r="T91" s="8" t="n"/>
      <c r="U91" s="8" t="n"/>
      <c r="V91" s="8" t="n"/>
      <c r="W91" s="8" t="n"/>
      <c r="X91" s="8" t="n"/>
      <c r="Y91" s="8" t="n"/>
      <c r="Z91" s="8" t="n"/>
      <c r="AA91" s="8" t="n"/>
      <c r="AB91" s="8" t="n"/>
      <c r="AC91" s="8" t="n"/>
      <c r="AD91" s="8" t="n"/>
      <c r="AE91" s="8" t="n"/>
      <c r="AF91" s="8" t="n"/>
      <c r="AG91" s="8" t="n"/>
      <c r="AH91" s="8" t="n"/>
      <c r="AI91" s="8" t="n"/>
      <c r="AJ91" s="8" t="n"/>
      <c r="AK91" s="8" t="n"/>
      <c r="AL91" s="8" t="n"/>
      <c r="AM91" s="8" t="n"/>
      <c r="AN91" s="8" t="n"/>
      <c r="AO91" s="8" t="n"/>
      <c r="AP91" s="8" t="n"/>
      <c r="AQ91" s="8" t="n"/>
      <c r="AR91" s="8" t="n"/>
      <c r="AS91" s="31">
        <f>IF($K91="","",IFERROR(VLOOKUP($K91,'選択肢・料金マスタ（編集禁止）'!$A$4:$B$10,2,FALSE),0))</f>
        <v/>
      </c>
      <c r="AT91" s="31">
        <f>IF($K91="","",IF($AC91="参加",1500,0)+IFERROR(VLOOKUP($AH91,'選択肢・料金マスタ（編集禁止）'!$G$4:$H$8,2,FALSE),0))</f>
        <v/>
      </c>
      <c r="AU91" s="31">
        <f>IF($K91="","",MIN(10,MAX(0,N($AF91)))*1300+IF($AC91="参加",MIN(MIN(10,MAX(0,N($AG91))),MIN(10,MAX(0,N($AF91)))),0)*800)</f>
        <v/>
      </c>
      <c r="AV91" s="32" t="n"/>
      <c r="AW91" s="31">
        <f>IF($K91="","",$AS91+$AT91+N($AU91)+MAX(0,$AV91))</f>
        <v/>
      </c>
    </row>
    <row r="92">
      <c r="A92" s="8" t="n">
        <v>89</v>
      </c>
      <c r="B92" s="8" t="n"/>
      <c r="C92" s="8" t="n"/>
      <c r="D92" s="8" t="n"/>
      <c r="E92" s="8" t="n"/>
      <c r="F92" s="8" t="n"/>
      <c r="G92" s="8" t="n"/>
      <c r="H92" s="8" t="n"/>
      <c r="I92" s="8" t="n"/>
      <c r="J92" s="8" t="n"/>
      <c r="K92" s="8" t="n"/>
      <c r="L92" s="8" t="n"/>
      <c r="M92" s="8" t="n"/>
      <c r="N92" s="8" t="n"/>
      <c r="O92" s="8" t="n"/>
      <c r="P92" s="8" t="n"/>
      <c r="Q92" s="8" t="n"/>
      <c r="R92" s="8" t="n"/>
      <c r="S92" s="8" t="n"/>
      <c r="T92" s="8" t="n"/>
      <c r="U92" s="8" t="n"/>
      <c r="V92" s="8" t="n"/>
      <c r="W92" s="8" t="n"/>
      <c r="X92" s="8" t="n"/>
      <c r="Y92" s="8" t="n"/>
      <c r="Z92" s="8" t="n"/>
      <c r="AA92" s="8" t="n"/>
      <c r="AB92" s="8" t="n"/>
      <c r="AC92" s="8" t="n"/>
      <c r="AD92" s="8" t="n"/>
      <c r="AE92" s="8" t="n"/>
      <c r="AF92" s="8" t="n"/>
      <c r="AG92" s="8" t="n"/>
      <c r="AH92" s="8" t="n"/>
      <c r="AI92" s="8" t="n"/>
      <c r="AJ92" s="8" t="n"/>
      <c r="AK92" s="8" t="n"/>
      <c r="AL92" s="8" t="n"/>
      <c r="AM92" s="8" t="n"/>
      <c r="AN92" s="8" t="n"/>
      <c r="AO92" s="8" t="n"/>
      <c r="AP92" s="8" t="n"/>
      <c r="AQ92" s="8" t="n"/>
      <c r="AR92" s="8" t="n"/>
      <c r="AS92" s="31">
        <f>IF($K92="","",IFERROR(VLOOKUP($K92,'選択肢・料金マスタ（編集禁止）'!$A$4:$B$10,2,FALSE),0))</f>
        <v/>
      </c>
      <c r="AT92" s="31">
        <f>IF($K92="","",IF($AC92="参加",1500,0)+IFERROR(VLOOKUP($AH92,'選択肢・料金マスタ（編集禁止）'!$G$4:$H$8,2,FALSE),0))</f>
        <v/>
      </c>
      <c r="AU92" s="31">
        <f>IF($K92="","",MIN(10,MAX(0,N($AF92)))*1300+IF($AC92="参加",MIN(MIN(10,MAX(0,N($AG92))),MIN(10,MAX(0,N($AF92)))),0)*800)</f>
        <v/>
      </c>
      <c r="AV92" s="32" t="n"/>
      <c r="AW92" s="31">
        <f>IF($K92="","",$AS92+$AT92+N($AU92)+MAX(0,$AV92))</f>
        <v/>
      </c>
    </row>
    <row r="93">
      <c r="A93" s="8" t="n">
        <v>90</v>
      </c>
      <c r="B93" s="8" t="n"/>
      <c r="C93" s="8" t="n"/>
      <c r="D93" s="8" t="n"/>
      <c r="E93" s="8" t="n"/>
      <c r="F93" s="8" t="n"/>
      <c r="G93" s="8" t="n"/>
      <c r="H93" s="8" t="n"/>
      <c r="I93" s="8" t="n"/>
      <c r="J93" s="8" t="n"/>
      <c r="K93" s="8" t="n"/>
      <c r="L93" s="8" t="n"/>
      <c r="M93" s="8" t="n"/>
      <c r="N93" s="8" t="n"/>
      <c r="O93" s="8" t="n"/>
      <c r="P93" s="8" t="n"/>
      <c r="Q93" s="8" t="n"/>
      <c r="R93" s="8" t="n"/>
      <c r="S93" s="8" t="n"/>
      <c r="T93" s="8" t="n"/>
      <c r="U93" s="8" t="n"/>
      <c r="V93" s="8" t="n"/>
      <c r="W93" s="8" t="n"/>
      <c r="X93" s="8" t="n"/>
      <c r="Y93" s="8" t="n"/>
      <c r="Z93" s="8" t="n"/>
      <c r="AA93" s="8" t="n"/>
      <c r="AB93" s="8" t="n"/>
      <c r="AC93" s="8" t="n"/>
      <c r="AD93" s="8" t="n"/>
      <c r="AE93" s="8" t="n"/>
      <c r="AF93" s="8" t="n"/>
      <c r="AG93" s="8" t="n"/>
      <c r="AH93" s="8" t="n"/>
      <c r="AI93" s="8" t="n"/>
      <c r="AJ93" s="8" t="n"/>
      <c r="AK93" s="8" t="n"/>
      <c r="AL93" s="8" t="n"/>
      <c r="AM93" s="8" t="n"/>
      <c r="AN93" s="8" t="n"/>
      <c r="AO93" s="8" t="n"/>
      <c r="AP93" s="8" t="n"/>
      <c r="AQ93" s="8" t="n"/>
      <c r="AR93" s="8" t="n"/>
      <c r="AS93" s="31">
        <f>IF($K93="","",IFERROR(VLOOKUP($K93,'選択肢・料金マスタ（編集禁止）'!$A$4:$B$10,2,FALSE),0))</f>
        <v/>
      </c>
      <c r="AT93" s="31">
        <f>IF($K93="","",IF($AC93="参加",1500,0)+IFERROR(VLOOKUP($AH93,'選択肢・料金マスタ（編集禁止）'!$G$4:$H$8,2,FALSE),0))</f>
        <v/>
      </c>
      <c r="AU93" s="31">
        <f>IF($K93="","",MIN(10,MAX(0,N($AF93)))*1300+IF($AC93="参加",MIN(MIN(10,MAX(0,N($AG93))),MIN(10,MAX(0,N($AF93)))),0)*800)</f>
        <v/>
      </c>
      <c r="AV93" s="32" t="n"/>
      <c r="AW93" s="31">
        <f>IF($K93="","",$AS93+$AT93+N($AU93)+MAX(0,$AV93))</f>
        <v/>
      </c>
    </row>
    <row r="94">
      <c r="A94" s="8" t="n">
        <v>91</v>
      </c>
      <c r="B94" s="8" t="n"/>
      <c r="C94" s="8" t="n"/>
      <c r="D94" s="8" t="n"/>
      <c r="E94" s="8" t="n"/>
      <c r="F94" s="8" t="n"/>
      <c r="G94" s="8" t="n"/>
      <c r="H94" s="8" t="n"/>
      <c r="I94" s="8" t="n"/>
      <c r="J94" s="8" t="n"/>
      <c r="K94" s="8" t="n"/>
      <c r="L94" s="8" t="n"/>
      <c r="M94" s="8" t="n"/>
      <c r="N94" s="8" t="n"/>
      <c r="O94" s="8" t="n"/>
      <c r="P94" s="8" t="n"/>
      <c r="Q94" s="8" t="n"/>
      <c r="R94" s="8" t="n"/>
      <c r="S94" s="8" t="n"/>
      <c r="T94" s="8" t="n"/>
      <c r="U94" s="8" t="n"/>
      <c r="V94" s="8" t="n"/>
      <c r="W94" s="8" t="n"/>
      <c r="X94" s="8" t="n"/>
      <c r="Y94" s="8" t="n"/>
      <c r="Z94" s="8" t="n"/>
      <c r="AA94" s="8" t="n"/>
      <c r="AB94" s="8" t="n"/>
      <c r="AC94" s="8" t="n"/>
      <c r="AD94" s="8" t="n"/>
      <c r="AE94" s="8" t="n"/>
      <c r="AF94" s="8" t="n"/>
      <c r="AG94" s="8" t="n"/>
      <c r="AH94" s="8" t="n"/>
      <c r="AI94" s="8" t="n"/>
      <c r="AJ94" s="8" t="n"/>
      <c r="AK94" s="8" t="n"/>
      <c r="AL94" s="8" t="n"/>
      <c r="AM94" s="8" t="n"/>
      <c r="AN94" s="8" t="n"/>
      <c r="AO94" s="8" t="n"/>
      <c r="AP94" s="8" t="n"/>
      <c r="AQ94" s="8" t="n"/>
      <c r="AR94" s="8" t="n"/>
      <c r="AS94" s="31">
        <f>IF($K94="","",IFERROR(VLOOKUP($K94,'選択肢・料金マスタ（編集禁止）'!$A$4:$B$10,2,FALSE),0))</f>
        <v/>
      </c>
      <c r="AT94" s="31">
        <f>IF($K94="","",IF($AC94="参加",1500,0)+IFERROR(VLOOKUP($AH94,'選択肢・料金マスタ（編集禁止）'!$G$4:$H$8,2,FALSE),0))</f>
        <v/>
      </c>
      <c r="AU94" s="31">
        <f>IF($K94="","",MIN(10,MAX(0,N($AF94)))*1300+IF($AC94="参加",MIN(MIN(10,MAX(0,N($AG94))),MIN(10,MAX(0,N($AF94)))),0)*800)</f>
        <v/>
      </c>
      <c r="AV94" s="32" t="n"/>
      <c r="AW94" s="31">
        <f>IF($K94="","",$AS94+$AT94+N($AU94)+MAX(0,$AV94))</f>
        <v/>
      </c>
    </row>
    <row r="95">
      <c r="A95" s="8" t="n">
        <v>92</v>
      </c>
      <c r="B95" s="8" t="n"/>
      <c r="C95" s="8" t="n"/>
      <c r="D95" s="8" t="n"/>
      <c r="E95" s="8" t="n"/>
      <c r="F95" s="8" t="n"/>
      <c r="G95" s="8" t="n"/>
      <c r="H95" s="8" t="n"/>
      <c r="I95" s="8" t="n"/>
      <c r="J95" s="8" t="n"/>
      <c r="K95" s="8" t="n"/>
      <c r="L95" s="8" t="n"/>
      <c r="M95" s="8" t="n"/>
      <c r="N95" s="8" t="n"/>
      <c r="O95" s="8" t="n"/>
      <c r="P95" s="8" t="n"/>
      <c r="Q95" s="8" t="n"/>
      <c r="R95" s="8" t="n"/>
      <c r="S95" s="8" t="n"/>
      <c r="T95" s="8" t="n"/>
      <c r="U95" s="8" t="n"/>
      <c r="V95" s="8" t="n"/>
      <c r="W95" s="8" t="n"/>
      <c r="X95" s="8" t="n"/>
      <c r="Y95" s="8" t="n"/>
      <c r="Z95" s="8" t="n"/>
      <c r="AA95" s="8" t="n"/>
      <c r="AB95" s="8" t="n"/>
      <c r="AC95" s="8" t="n"/>
      <c r="AD95" s="8" t="n"/>
      <c r="AE95" s="8" t="n"/>
      <c r="AF95" s="8" t="n"/>
      <c r="AG95" s="8" t="n"/>
      <c r="AH95" s="8" t="n"/>
      <c r="AI95" s="8" t="n"/>
      <c r="AJ95" s="8" t="n"/>
      <c r="AK95" s="8" t="n"/>
      <c r="AL95" s="8" t="n"/>
      <c r="AM95" s="8" t="n"/>
      <c r="AN95" s="8" t="n"/>
      <c r="AO95" s="8" t="n"/>
      <c r="AP95" s="8" t="n"/>
      <c r="AQ95" s="8" t="n"/>
      <c r="AR95" s="8" t="n"/>
      <c r="AS95" s="31">
        <f>IF($K95="","",IFERROR(VLOOKUP($K95,'選択肢・料金マスタ（編集禁止）'!$A$4:$B$10,2,FALSE),0))</f>
        <v/>
      </c>
      <c r="AT95" s="31">
        <f>IF($K95="","",IF($AC95="参加",1500,0)+IFERROR(VLOOKUP($AH95,'選択肢・料金マスタ（編集禁止）'!$G$4:$H$8,2,FALSE),0))</f>
        <v/>
      </c>
      <c r="AU95" s="31">
        <f>IF($K95="","",MIN(10,MAX(0,N($AF95)))*1300+IF($AC95="参加",MIN(MIN(10,MAX(0,N($AG95))),MIN(10,MAX(0,N($AF95)))),0)*800)</f>
        <v/>
      </c>
      <c r="AV95" s="32" t="n"/>
      <c r="AW95" s="31">
        <f>IF($K95="","",$AS95+$AT95+N($AU95)+MAX(0,$AV95))</f>
        <v/>
      </c>
    </row>
    <row r="96">
      <c r="A96" s="8" t="n">
        <v>93</v>
      </c>
      <c r="B96" s="8" t="n"/>
      <c r="C96" s="8" t="n"/>
      <c r="D96" s="8" t="n"/>
      <c r="E96" s="8" t="n"/>
      <c r="F96" s="8" t="n"/>
      <c r="G96" s="8" t="n"/>
      <c r="H96" s="8" t="n"/>
      <c r="I96" s="8" t="n"/>
      <c r="J96" s="8" t="n"/>
      <c r="K96" s="8" t="n"/>
      <c r="L96" s="8" t="n"/>
      <c r="M96" s="8" t="n"/>
      <c r="N96" s="8" t="n"/>
      <c r="O96" s="8" t="n"/>
      <c r="P96" s="8" t="n"/>
      <c r="Q96" s="8" t="n"/>
      <c r="R96" s="8" t="n"/>
      <c r="S96" s="8" t="n"/>
      <c r="T96" s="8" t="n"/>
      <c r="U96" s="8" t="n"/>
      <c r="V96" s="8" t="n"/>
      <c r="W96" s="8" t="n"/>
      <c r="X96" s="8" t="n"/>
      <c r="Y96" s="8" t="n"/>
      <c r="Z96" s="8" t="n"/>
      <c r="AA96" s="8" t="n"/>
      <c r="AB96" s="8" t="n"/>
      <c r="AC96" s="8" t="n"/>
      <c r="AD96" s="8" t="n"/>
      <c r="AE96" s="8" t="n"/>
      <c r="AF96" s="8" t="n"/>
      <c r="AG96" s="8" t="n"/>
      <c r="AH96" s="8" t="n"/>
      <c r="AI96" s="8" t="n"/>
      <c r="AJ96" s="8" t="n"/>
      <c r="AK96" s="8" t="n"/>
      <c r="AL96" s="8" t="n"/>
      <c r="AM96" s="8" t="n"/>
      <c r="AN96" s="8" t="n"/>
      <c r="AO96" s="8" t="n"/>
      <c r="AP96" s="8" t="n"/>
      <c r="AQ96" s="8" t="n"/>
      <c r="AR96" s="8" t="n"/>
      <c r="AS96" s="31">
        <f>IF($K96="","",IFERROR(VLOOKUP($K96,'選択肢・料金マスタ（編集禁止）'!$A$4:$B$10,2,FALSE),0))</f>
        <v/>
      </c>
      <c r="AT96" s="31">
        <f>IF($K96="","",IF($AC96="参加",1500,0)+IFERROR(VLOOKUP($AH96,'選択肢・料金マスタ（編集禁止）'!$G$4:$H$8,2,FALSE),0))</f>
        <v/>
      </c>
      <c r="AU96" s="31">
        <f>IF($K96="","",MIN(10,MAX(0,N($AF96)))*1300+IF($AC96="参加",MIN(MIN(10,MAX(0,N($AG96))),MIN(10,MAX(0,N($AF96)))),0)*800)</f>
        <v/>
      </c>
      <c r="AV96" s="32" t="n"/>
      <c r="AW96" s="31">
        <f>IF($K96="","",$AS96+$AT96+N($AU96)+MAX(0,$AV96))</f>
        <v/>
      </c>
    </row>
    <row r="97">
      <c r="A97" s="8" t="n">
        <v>94</v>
      </c>
      <c r="B97" s="8" t="n"/>
      <c r="C97" s="8" t="n"/>
      <c r="D97" s="8" t="n"/>
      <c r="E97" s="8" t="n"/>
      <c r="F97" s="8" t="n"/>
      <c r="G97" s="8" t="n"/>
      <c r="H97" s="8" t="n"/>
      <c r="I97" s="8" t="n"/>
      <c r="J97" s="8" t="n"/>
      <c r="K97" s="8" t="n"/>
      <c r="L97" s="8" t="n"/>
      <c r="M97" s="8" t="n"/>
      <c r="N97" s="8" t="n"/>
      <c r="O97" s="8" t="n"/>
      <c r="P97" s="8" t="n"/>
      <c r="Q97" s="8" t="n"/>
      <c r="R97" s="8" t="n"/>
      <c r="S97" s="8" t="n"/>
      <c r="T97" s="8" t="n"/>
      <c r="U97" s="8" t="n"/>
      <c r="V97" s="8" t="n"/>
      <c r="W97" s="8" t="n"/>
      <c r="X97" s="8" t="n"/>
      <c r="Y97" s="8" t="n"/>
      <c r="Z97" s="8" t="n"/>
      <c r="AA97" s="8" t="n"/>
      <c r="AB97" s="8" t="n"/>
      <c r="AC97" s="8" t="n"/>
      <c r="AD97" s="8" t="n"/>
      <c r="AE97" s="8" t="n"/>
      <c r="AF97" s="8" t="n"/>
      <c r="AG97" s="8" t="n"/>
      <c r="AH97" s="8" t="n"/>
      <c r="AI97" s="8" t="n"/>
      <c r="AJ97" s="8" t="n"/>
      <c r="AK97" s="8" t="n"/>
      <c r="AL97" s="8" t="n"/>
      <c r="AM97" s="8" t="n"/>
      <c r="AN97" s="8" t="n"/>
      <c r="AO97" s="8" t="n"/>
      <c r="AP97" s="8" t="n"/>
      <c r="AQ97" s="8" t="n"/>
      <c r="AR97" s="8" t="n"/>
      <c r="AS97" s="31">
        <f>IF($K97="","",IFERROR(VLOOKUP($K97,'選択肢・料金マスタ（編集禁止）'!$A$4:$B$10,2,FALSE),0))</f>
        <v/>
      </c>
      <c r="AT97" s="31">
        <f>IF($K97="","",IF($AC97="参加",1500,0)+IFERROR(VLOOKUP($AH97,'選択肢・料金マスタ（編集禁止）'!$G$4:$H$8,2,FALSE),0))</f>
        <v/>
      </c>
      <c r="AU97" s="31">
        <f>IF($K97="","",MIN(10,MAX(0,N($AF97)))*1300+IF($AC97="参加",MIN(MIN(10,MAX(0,N($AG97))),MIN(10,MAX(0,N($AF97)))),0)*800)</f>
        <v/>
      </c>
      <c r="AV97" s="32" t="n"/>
      <c r="AW97" s="31">
        <f>IF($K97="","",$AS97+$AT97+N($AU97)+MAX(0,$AV97))</f>
        <v/>
      </c>
    </row>
    <row r="98">
      <c r="A98" s="8" t="n">
        <v>95</v>
      </c>
      <c r="B98" s="8" t="n"/>
      <c r="C98" s="8" t="n"/>
      <c r="D98" s="8" t="n"/>
      <c r="E98" s="8" t="n"/>
      <c r="F98" s="8" t="n"/>
      <c r="G98" s="8" t="n"/>
      <c r="H98" s="8" t="n"/>
      <c r="I98" s="8" t="n"/>
      <c r="J98" s="8" t="n"/>
      <c r="K98" s="8" t="n"/>
      <c r="L98" s="8" t="n"/>
      <c r="M98" s="8" t="n"/>
      <c r="N98" s="8" t="n"/>
      <c r="O98" s="8" t="n"/>
      <c r="P98" s="8" t="n"/>
      <c r="Q98" s="8" t="n"/>
      <c r="R98" s="8" t="n"/>
      <c r="S98" s="8" t="n"/>
      <c r="T98" s="8" t="n"/>
      <c r="U98" s="8" t="n"/>
      <c r="V98" s="8" t="n"/>
      <c r="W98" s="8" t="n"/>
      <c r="X98" s="8" t="n"/>
      <c r="Y98" s="8" t="n"/>
      <c r="Z98" s="8" t="n"/>
      <c r="AA98" s="8" t="n"/>
      <c r="AB98" s="8" t="n"/>
      <c r="AC98" s="8" t="n"/>
      <c r="AD98" s="8" t="n"/>
      <c r="AE98" s="8" t="n"/>
      <c r="AF98" s="8" t="n"/>
      <c r="AG98" s="8" t="n"/>
      <c r="AH98" s="8" t="n"/>
      <c r="AI98" s="8" t="n"/>
      <c r="AJ98" s="8" t="n"/>
      <c r="AK98" s="8" t="n"/>
      <c r="AL98" s="8" t="n"/>
      <c r="AM98" s="8" t="n"/>
      <c r="AN98" s="8" t="n"/>
      <c r="AO98" s="8" t="n"/>
      <c r="AP98" s="8" t="n"/>
      <c r="AQ98" s="8" t="n"/>
      <c r="AR98" s="8" t="n"/>
      <c r="AS98" s="31">
        <f>IF($K98="","",IFERROR(VLOOKUP($K98,'選択肢・料金マスタ（編集禁止）'!$A$4:$B$10,2,FALSE),0))</f>
        <v/>
      </c>
      <c r="AT98" s="31">
        <f>IF($K98="","",IF($AC98="参加",1500,0)+IFERROR(VLOOKUP($AH98,'選択肢・料金マスタ（編集禁止）'!$G$4:$H$8,2,FALSE),0))</f>
        <v/>
      </c>
      <c r="AU98" s="31">
        <f>IF($K98="","",MIN(10,MAX(0,N($AF98)))*1300+IF($AC98="参加",MIN(MIN(10,MAX(0,N($AG98))),MIN(10,MAX(0,N($AF98)))),0)*800)</f>
        <v/>
      </c>
      <c r="AV98" s="32" t="n"/>
      <c r="AW98" s="31">
        <f>IF($K98="","",$AS98+$AT98+N($AU98)+MAX(0,$AV98))</f>
        <v/>
      </c>
    </row>
    <row r="99">
      <c r="A99" s="8" t="n">
        <v>96</v>
      </c>
      <c r="B99" s="8" t="n"/>
      <c r="C99" s="8" t="n"/>
      <c r="D99" s="8" t="n"/>
      <c r="E99" s="8" t="n"/>
      <c r="F99" s="8" t="n"/>
      <c r="G99" s="8" t="n"/>
      <c r="H99" s="8" t="n"/>
      <c r="I99" s="8" t="n"/>
      <c r="J99" s="8" t="n"/>
      <c r="K99" s="8" t="n"/>
      <c r="L99" s="8" t="n"/>
      <c r="M99" s="8" t="n"/>
      <c r="N99" s="8" t="n"/>
      <c r="O99" s="8" t="n"/>
      <c r="P99" s="8" t="n"/>
      <c r="Q99" s="8" t="n"/>
      <c r="R99" s="8" t="n"/>
      <c r="S99" s="8" t="n"/>
      <c r="T99" s="8" t="n"/>
      <c r="U99" s="8" t="n"/>
      <c r="V99" s="8" t="n"/>
      <c r="W99" s="8" t="n"/>
      <c r="X99" s="8" t="n"/>
      <c r="Y99" s="8" t="n"/>
      <c r="Z99" s="8" t="n"/>
      <c r="AA99" s="8" t="n"/>
      <c r="AB99" s="8" t="n"/>
      <c r="AC99" s="8" t="n"/>
      <c r="AD99" s="8" t="n"/>
      <c r="AE99" s="8" t="n"/>
      <c r="AF99" s="8" t="n"/>
      <c r="AG99" s="8" t="n"/>
      <c r="AH99" s="8" t="n"/>
      <c r="AI99" s="8" t="n"/>
      <c r="AJ99" s="8" t="n"/>
      <c r="AK99" s="8" t="n"/>
      <c r="AL99" s="8" t="n"/>
      <c r="AM99" s="8" t="n"/>
      <c r="AN99" s="8" t="n"/>
      <c r="AO99" s="8" t="n"/>
      <c r="AP99" s="8" t="n"/>
      <c r="AQ99" s="8" t="n"/>
      <c r="AR99" s="8" t="n"/>
      <c r="AS99" s="31">
        <f>IF($K99="","",IFERROR(VLOOKUP($K99,'選択肢・料金マスタ（編集禁止）'!$A$4:$B$10,2,FALSE),0))</f>
        <v/>
      </c>
      <c r="AT99" s="31">
        <f>IF($K99="","",IF($AC99="参加",1500,0)+IFERROR(VLOOKUP($AH99,'選択肢・料金マスタ（編集禁止）'!$G$4:$H$8,2,FALSE),0))</f>
        <v/>
      </c>
      <c r="AU99" s="31">
        <f>IF($K99="","",MIN(10,MAX(0,N($AF99)))*1300+IF($AC99="参加",MIN(MIN(10,MAX(0,N($AG99))),MIN(10,MAX(0,N($AF99)))),0)*800)</f>
        <v/>
      </c>
      <c r="AV99" s="32" t="n"/>
      <c r="AW99" s="31">
        <f>IF($K99="","",$AS99+$AT99+N($AU99)+MAX(0,$AV99))</f>
        <v/>
      </c>
    </row>
    <row r="100">
      <c r="A100" s="8" t="n">
        <v>97</v>
      </c>
      <c r="B100" s="8" t="n"/>
      <c r="C100" s="8" t="n"/>
      <c r="D100" s="8" t="n"/>
      <c r="E100" s="8" t="n"/>
      <c r="F100" s="8" t="n"/>
      <c r="G100" s="8" t="n"/>
      <c r="H100" s="8" t="n"/>
      <c r="I100" s="8" t="n"/>
      <c r="J100" s="8" t="n"/>
      <c r="K100" s="8" t="n"/>
      <c r="L100" s="8" t="n"/>
      <c r="M100" s="8" t="n"/>
      <c r="N100" s="8" t="n"/>
      <c r="O100" s="8" t="n"/>
      <c r="P100" s="8" t="n"/>
      <c r="Q100" s="8" t="n"/>
      <c r="R100" s="8" t="n"/>
      <c r="S100" s="8" t="n"/>
      <c r="T100" s="8" t="n"/>
      <c r="U100" s="8" t="n"/>
      <c r="V100" s="8" t="n"/>
      <c r="W100" s="8" t="n"/>
      <c r="X100" s="8" t="n"/>
      <c r="Y100" s="8" t="n"/>
      <c r="Z100" s="8" t="n"/>
      <c r="AA100" s="8" t="n"/>
      <c r="AB100" s="8" t="n"/>
      <c r="AC100" s="8" t="n"/>
      <c r="AD100" s="8" t="n"/>
      <c r="AE100" s="8" t="n"/>
      <c r="AF100" s="8" t="n"/>
      <c r="AG100" s="8" t="n"/>
      <c r="AH100" s="8" t="n"/>
      <c r="AI100" s="8" t="n"/>
      <c r="AJ100" s="8" t="n"/>
      <c r="AK100" s="8" t="n"/>
      <c r="AL100" s="8" t="n"/>
      <c r="AM100" s="8" t="n"/>
      <c r="AN100" s="8" t="n"/>
      <c r="AO100" s="8" t="n"/>
      <c r="AP100" s="8" t="n"/>
      <c r="AQ100" s="8" t="n"/>
      <c r="AR100" s="8" t="n"/>
      <c r="AS100" s="31">
        <f>IF($K100="","",IFERROR(VLOOKUP($K100,'選択肢・料金マスタ（編集禁止）'!$A$4:$B$10,2,FALSE),0))</f>
        <v/>
      </c>
      <c r="AT100" s="31">
        <f>IF($K100="","",IF($AC100="参加",1500,0)+IFERROR(VLOOKUP($AH100,'選択肢・料金マスタ（編集禁止）'!$G$4:$H$8,2,FALSE),0))</f>
        <v/>
      </c>
      <c r="AU100" s="31">
        <f>IF($K100="","",MIN(10,MAX(0,N($AF100)))*1300+IF($AC100="参加",MIN(MIN(10,MAX(0,N($AG100))),MIN(10,MAX(0,N($AF100)))),0)*800)</f>
        <v/>
      </c>
      <c r="AV100" s="32" t="n"/>
      <c r="AW100" s="31">
        <f>IF($K100="","",$AS100+$AT100+N($AU100)+MAX(0,$AV100))</f>
        <v/>
      </c>
    </row>
    <row r="101">
      <c r="A101" s="8" t="n">
        <v>98</v>
      </c>
      <c r="B101" s="8" t="n"/>
      <c r="C101" s="8" t="n"/>
      <c r="D101" s="8" t="n"/>
      <c r="E101" s="8" t="n"/>
      <c r="F101" s="8" t="n"/>
      <c r="G101" s="8" t="n"/>
      <c r="H101" s="8" t="n"/>
      <c r="I101" s="8" t="n"/>
      <c r="J101" s="8" t="n"/>
      <c r="K101" s="8" t="n"/>
      <c r="L101" s="8" t="n"/>
      <c r="M101" s="8" t="n"/>
      <c r="N101" s="8" t="n"/>
      <c r="O101" s="8" t="n"/>
      <c r="P101" s="8" t="n"/>
      <c r="Q101" s="8" t="n"/>
      <c r="R101" s="8" t="n"/>
      <c r="S101" s="8" t="n"/>
      <c r="T101" s="8" t="n"/>
      <c r="U101" s="8" t="n"/>
      <c r="V101" s="8" t="n"/>
      <c r="W101" s="8" t="n"/>
      <c r="X101" s="8" t="n"/>
      <c r="Y101" s="8" t="n"/>
      <c r="Z101" s="8" t="n"/>
      <c r="AA101" s="8" t="n"/>
      <c r="AB101" s="8" t="n"/>
      <c r="AC101" s="8" t="n"/>
      <c r="AD101" s="8" t="n"/>
      <c r="AE101" s="8" t="n"/>
      <c r="AF101" s="8" t="n"/>
      <c r="AG101" s="8" t="n"/>
      <c r="AH101" s="8" t="n"/>
      <c r="AI101" s="8" t="n"/>
      <c r="AJ101" s="8" t="n"/>
      <c r="AK101" s="8" t="n"/>
      <c r="AL101" s="8" t="n"/>
      <c r="AM101" s="8" t="n"/>
      <c r="AN101" s="8" t="n"/>
      <c r="AO101" s="8" t="n"/>
      <c r="AP101" s="8" t="n"/>
      <c r="AQ101" s="8" t="n"/>
      <c r="AR101" s="8" t="n"/>
      <c r="AS101" s="31">
        <f>IF($K101="","",IFERROR(VLOOKUP($K101,'選択肢・料金マスタ（編集禁止）'!$A$4:$B$10,2,FALSE),0))</f>
        <v/>
      </c>
      <c r="AT101" s="31">
        <f>IF($K101="","",IF($AC101="参加",1500,0)+IFERROR(VLOOKUP($AH101,'選択肢・料金マスタ（編集禁止）'!$G$4:$H$8,2,FALSE),0))</f>
        <v/>
      </c>
      <c r="AU101" s="31">
        <f>IF($K101="","",MIN(10,MAX(0,N($AF101)))*1300+IF($AC101="参加",MIN(MIN(10,MAX(0,N($AG101))),MIN(10,MAX(0,N($AF101)))),0)*800)</f>
        <v/>
      </c>
      <c r="AV101" s="32" t="n"/>
      <c r="AW101" s="31">
        <f>IF($K101="","",$AS101+$AT101+N($AU101)+MAX(0,$AV101))</f>
        <v/>
      </c>
    </row>
    <row r="102">
      <c r="A102" s="8" t="n">
        <v>99</v>
      </c>
      <c r="B102" s="8" t="n"/>
      <c r="C102" s="8" t="n"/>
      <c r="D102" s="8" t="n"/>
      <c r="E102" s="8" t="n"/>
      <c r="F102" s="8" t="n"/>
      <c r="G102" s="8" t="n"/>
      <c r="H102" s="8" t="n"/>
      <c r="I102" s="8" t="n"/>
      <c r="J102" s="8" t="n"/>
      <c r="K102" s="8" t="n"/>
      <c r="L102" s="8" t="n"/>
      <c r="M102" s="8" t="n"/>
      <c r="N102" s="8" t="n"/>
      <c r="O102" s="8" t="n"/>
      <c r="P102" s="8" t="n"/>
      <c r="Q102" s="8" t="n"/>
      <c r="R102" s="8" t="n"/>
      <c r="S102" s="8" t="n"/>
      <c r="T102" s="8" t="n"/>
      <c r="U102" s="8" t="n"/>
      <c r="V102" s="8" t="n"/>
      <c r="W102" s="8" t="n"/>
      <c r="X102" s="8" t="n"/>
      <c r="Y102" s="8" t="n"/>
      <c r="Z102" s="8" t="n"/>
      <c r="AA102" s="8" t="n"/>
      <c r="AB102" s="8" t="n"/>
      <c r="AC102" s="8" t="n"/>
      <c r="AD102" s="8" t="n"/>
      <c r="AE102" s="8" t="n"/>
      <c r="AF102" s="8" t="n"/>
      <c r="AG102" s="8" t="n"/>
      <c r="AH102" s="8" t="n"/>
      <c r="AI102" s="8" t="n"/>
      <c r="AJ102" s="8" t="n"/>
      <c r="AK102" s="8" t="n"/>
      <c r="AL102" s="8" t="n"/>
      <c r="AM102" s="8" t="n"/>
      <c r="AN102" s="8" t="n"/>
      <c r="AO102" s="8" t="n"/>
      <c r="AP102" s="8" t="n"/>
      <c r="AQ102" s="8" t="n"/>
      <c r="AR102" s="8" t="n"/>
      <c r="AS102" s="31">
        <f>IF($K102="","",IFERROR(VLOOKUP($K102,'選択肢・料金マスタ（編集禁止）'!$A$4:$B$10,2,FALSE),0))</f>
        <v/>
      </c>
      <c r="AT102" s="31">
        <f>IF($K102="","",IF($AC102="参加",1500,0)+IFERROR(VLOOKUP($AH102,'選択肢・料金マスタ（編集禁止）'!$G$4:$H$8,2,FALSE),0))</f>
        <v/>
      </c>
      <c r="AU102" s="31">
        <f>IF($K102="","",MIN(10,MAX(0,N($AF102)))*1300+IF($AC102="参加",MIN(MIN(10,MAX(0,N($AG102))),MIN(10,MAX(0,N($AF102)))),0)*800)</f>
        <v/>
      </c>
      <c r="AV102" s="32" t="n"/>
      <c r="AW102" s="31">
        <f>IF($K102="","",$AS102+$AT102+N($AU102)+MAX(0,$AV102))</f>
        <v/>
      </c>
    </row>
    <row r="103">
      <c r="A103" s="8" t="n">
        <v>100</v>
      </c>
      <c r="B103" s="8" t="n"/>
      <c r="C103" s="8" t="n"/>
      <c r="D103" s="8" t="n"/>
      <c r="E103" s="8" t="n"/>
      <c r="F103" s="8" t="n"/>
      <c r="G103" s="8" t="n"/>
      <c r="H103" s="8" t="n"/>
      <c r="I103" s="8" t="n"/>
      <c r="J103" s="8" t="n"/>
      <c r="K103" s="8" t="n"/>
      <c r="L103" s="8" t="n"/>
      <c r="M103" s="8" t="n"/>
      <c r="N103" s="8" t="n"/>
      <c r="O103" s="8" t="n"/>
      <c r="P103" s="8" t="n"/>
      <c r="Q103" s="8" t="n"/>
      <c r="R103" s="8" t="n"/>
      <c r="S103" s="8" t="n"/>
      <c r="T103" s="8" t="n"/>
      <c r="U103" s="8" t="n"/>
      <c r="V103" s="8" t="n"/>
      <c r="W103" s="8" t="n"/>
      <c r="X103" s="8" t="n"/>
      <c r="Y103" s="8" t="n"/>
      <c r="Z103" s="8" t="n"/>
      <c r="AA103" s="8" t="n"/>
      <c r="AB103" s="8" t="n"/>
      <c r="AC103" s="8" t="n"/>
      <c r="AD103" s="8" t="n"/>
      <c r="AE103" s="8" t="n"/>
      <c r="AF103" s="8" t="n"/>
      <c r="AG103" s="8" t="n"/>
      <c r="AH103" s="8" t="n"/>
      <c r="AI103" s="8" t="n"/>
      <c r="AJ103" s="8" t="n"/>
      <c r="AK103" s="8" t="n"/>
      <c r="AL103" s="8" t="n"/>
      <c r="AM103" s="8" t="n"/>
      <c r="AN103" s="8" t="n"/>
      <c r="AO103" s="8" t="n"/>
      <c r="AP103" s="8" t="n"/>
      <c r="AQ103" s="8" t="n"/>
      <c r="AR103" s="8" t="n"/>
      <c r="AS103" s="31">
        <f>IF($K103="","",IFERROR(VLOOKUP($K103,'選択肢・料金マスタ（編集禁止）'!$A$4:$B$10,2,FALSE),0))</f>
        <v/>
      </c>
      <c r="AT103" s="31">
        <f>IF($K103="","",IF($AC103="参加",1500,0)+IFERROR(VLOOKUP($AH103,'選択肢・料金マスタ（編集禁止）'!$G$4:$H$8,2,FALSE),0))</f>
        <v/>
      </c>
      <c r="AU103" s="31">
        <f>IF($K103="","",MIN(10,MAX(0,N($AF103)))*1300+IF($AC103="参加",MIN(MIN(10,MAX(0,N($AG103))),MIN(10,MAX(0,N($AF103)))),0)*800)</f>
        <v/>
      </c>
      <c r="AV103" s="32" t="n"/>
      <c r="AW103" s="31">
        <f>IF($K103="","",$AS103+$AT103+N($AU103)+MAX(0,$AV103))</f>
        <v/>
      </c>
    </row>
    <row r="105">
      <c r="B105" s="33" t="inlineStr">
        <is>
          <t>■ 記入の手引き</t>
        </is>
      </c>
    </row>
    <row r="106">
      <c r="B106" s="34" t="inlineStr">
        <is>
          <t>・E-mail は必ずお一人ずつ、ご本人の実際のメールアドレスをご記入ください。確認メール・入場QRコードの送付先、および宿泊予約などを行うマイページのログインに使用します。代表者のアドレスを複数人で使い回すと、ご本人がマイページにログインできません（同一アドレスの重複はアップロード時にエラーになります）。</t>
        </is>
      </c>
    </row>
    <row r="107">
      <c r="B107" s="34" t="inlineStr">
        <is>
          <t>・電話番号も必ずお一人ずつご記入ください。宿泊予約・フライト情報などを行うマイページのログインに、メールアドレスと電話番号の両方を使用します（未記入はアップロード時にエラーになります）。</t>
        </is>
      </c>
    </row>
    <row r="108">
      <c r="B108" s="35" t="inlineStr">
        <is>
          <t>・各人1行で記入してください（同行のご家族・ご友人も1人1行・最大100名）。</t>
        </is>
      </c>
    </row>
    <row r="109">
      <c r="B109" s="35" t="inlineStr">
        <is>
          <t>・参加区分を選ぶと基本参加費が自動表示され、イベントを選ぶたびに料金が更新されます。</t>
        </is>
      </c>
    </row>
    <row r="110">
      <c r="B110" s="35" t="inlineStr">
        <is>
          <t>・料金（基本参加費〜米山会への支払額）は右端の黄色の列に自動表示されます。団体合計は『集計ダッシュボード』シートをご覧ください。</t>
        </is>
      </c>
    </row>
    <row r="111">
      <c r="B111" s="35" t="inlineStr">
        <is>
          <t>・黄色の費用列は自動計算です（編集不要）。ご寄付のみ手入力（任意・0以上）。</t>
        </is>
      </c>
    </row>
    <row r="112">
      <c r="B112" s="35" t="inlineStr">
        <is>
          <t>・12/5の大会式典、大会晩餐会は出欠にかかわらず料金は変わりません（基本参加費に含む）。</t>
        </is>
      </c>
    </row>
    <row r="113">
      <c r="B113" s="35" t="inlineStr">
        <is>
          <t>・お子様（12歳以下・身長150cm以下・お席が必要な方）は個別の行を作らず、保護者の行の「お子様人数」欄に人数（0〜10）をご記入ください。</t>
        </is>
      </c>
    </row>
    <row r="114">
      <c r="B114" s="35" t="inlineStr">
        <is>
          <t xml:space="preserve">  お子様1名につき 大会式典+大会晩餐会 NT$1,300、前夜祭 NT$800 が保護者の決済に自動加算されます。</t>
        </is>
      </c>
    </row>
    <row r="115">
      <c r="B115" s="35" t="inlineStr">
        <is>
          <t xml:space="preserve">  お子様の個別登録・QRコードは不要です（当日は保護者の方とご一緒に受付してください）。</t>
        </is>
      </c>
    </row>
    <row r="116">
      <c r="B116" s="35" t="inlineStr">
        <is>
          <t>・来台便名・到着空港は、わかる方のみご記入ください（大会スタッフが空港からの公共交通のご案内を準備するために利用します）。</t>
        </is>
      </c>
    </row>
    <row r="117">
      <c r="B117" s="35" t="inlineStr">
        <is>
          <t>・ご宿泊を希望される方は「宿泊予約」に『必要』を選び、ホテル・泊数・部屋タイプをご記入ください（同室者・ご相談は任意）。</t>
        </is>
      </c>
    </row>
    <row r="118">
      <c r="B118" s="35" t="inlineStr">
        <is>
          <t>・部屋タイプは S型=1名／D型=2名（ダブルベッド1台）／T型=2名（ベッド2台）／F型=3名以上 です。</t>
        </is>
      </c>
    </row>
    <row r="119">
      <c r="B119" s="35" t="inlineStr">
        <is>
          <t>・お連れの方と同室をご希望の場合は、お互いの行に相手のお名前をご記入ください。</t>
        </is>
      </c>
    </row>
    <row r="120">
      <c r="B120" s="35" t="inlineStr">
        <is>
          <t>・宿泊料金は今回のカード決済には含まれません。ご予約はホテル担当実行委員会が調整し、金額は予約後に確定請求書でご案内いたします。</t>
        </is>
      </c>
    </row>
    <row r="121">
      <c r="B121" s="35" t="inlineStr">
        <is>
          <t>・宿泊がまだお決まりでない方は「不要」のままでご提出ください。お申込み後、確認メールのマイページ（宿泊予約ポータル）からご自身でご予約いただけます。</t>
        </is>
      </c>
    </row>
  </sheetData>
  <mergeCells count="10">
    <mergeCell ref="AJ2:AP2"/>
    <mergeCell ref="C1:K1"/>
    <mergeCell ref="Z2:AA2"/>
    <mergeCell ref="L2:Y2"/>
    <mergeCell ref="AQ2:AR2"/>
    <mergeCell ref="AB2:AI2"/>
    <mergeCell ref="AS2:AW2"/>
    <mergeCell ref="A2:A3"/>
    <mergeCell ref="A1:B1"/>
    <mergeCell ref="B2:K2"/>
  </mergeCells>
  <conditionalFormatting sqref="L4:L103">
    <cfRule type="expression" priority="1" dxfId="0">
      <formula>AND($K4&lt;&gt;"ロータリアン")</formula>
    </cfRule>
  </conditionalFormatting>
  <conditionalFormatting sqref="M4:M103">
    <cfRule type="expression" priority="2" dxfId="0">
      <formula>AND($K4&lt;&gt;"ロータリアン")</formula>
    </cfRule>
  </conditionalFormatting>
  <conditionalFormatting sqref="N4:N103">
    <cfRule type="expression" priority="3" dxfId="0">
      <formula>AND($K4&lt;&gt;"ロータリアン")</formula>
    </cfRule>
  </conditionalFormatting>
  <conditionalFormatting sqref="O4:O103">
    <cfRule type="expression" priority="4" dxfId="0">
      <formula>AND($K4&lt;&gt;"ロータリアン")</formula>
    </cfRule>
  </conditionalFormatting>
  <conditionalFormatting sqref="P4:P103">
    <cfRule type="expression" priority="5" dxfId="0">
      <formula>AND($K4&lt;&gt;"ロータリアン")</formula>
    </cfRule>
  </conditionalFormatting>
  <conditionalFormatting sqref="Q4:Q103">
    <cfRule type="expression" priority="6" dxfId="0">
      <formula>AND($K4&lt;&gt;"ロータリアンの家族・友人",$K4&lt;&gt;"米山学友の家族・友人")</formula>
    </cfRule>
  </conditionalFormatting>
  <conditionalFormatting sqref="R4:R103">
    <cfRule type="expression" priority="7" dxfId="0">
      <formula>AND($K4&lt;&gt;"米山学友",$K4&lt;&gt;"現役米山奨学生")</formula>
    </cfRule>
  </conditionalFormatting>
  <conditionalFormatting sqref="S4:S103">
    <cfRule type="expression" priority="8" dxfId="0">
      <formula>AND($K4&lt;&gt;"米山学友",$K4&lt;&gt;"現役米山奨学生")</formula>
    </cfRule>
  </conditionalFormatting>
  <conditionalFormatting sqref="T4:T103">
    <cfRule type="expression" priority="9" dxfId="0">
      <formula>AND($K4&lt;&gt;"米山学友",$K4&lt;&gt;"現役米山奨学生")</formula>
    </cfRule>
  </conditionalFormatting>
  <conditionalFormatting sqref="U4:U103">
    <cfRule type="expression" priority="10" dxfId="0">
      <formula>AND($K4&lt;&gt;"米山学友")</formula>
    </cfRule>
  </conditionalFormatting>
  <conditionalFormatting sqref="V4:V103">
    <cfRule type="expression" priority="11" dxfId="0">
      <formula>AND($K4&lt;&gt;"米山学友")</formula>
    </cfRule>
  </conditionalFormatting>
  <conditionalFormatting sqref="W4:W103">
    <cfRule type="expression" priority="12" dxfId="0">
      <formula>AND($K4&lt;&gt;"米山学友")</formula>
    </cfRule>
  </conditionalFormatting>
  <conditionalFormatting sqref="X4:X103">
    <cfRule type="expression" priority="13" dxfId="0">
      <formula>AND($K4&lt;&gt;"ロータリー関係者")</formula>
    </cfRule>
  </conditionalFormatting>
  <conditionalFormatting sqref="Y4:Y103">
    <cfRule type="expression" priority="14" dxfId="0">
      <formula>AND($K4&lt;&gt;"その他")</formula>
    </cfRule>
  </conditionalFormatting>
  <conditionalFormatting sqref="AA4:AA103">
    <cfRule type="expression" priority="15" dxfId="0">
      <formula>$Z4&lt;&gt;"はい"</formula>
    </cfRule>
  </conditionalFormatting>
  <conditionalFormatting sqref="AG4:AG103">
    <cfRule type="expression" priority="16" dxfId="0">
      <formula>$AC4&lt;&gt;"参加"</formula>
    </cfRule>
  </conditionalFormatting>
  <conditionalFormatting sqref="AK4:AK103">
    <cfRule type="expression" priority="17" dxfId="0">
      <formula>$AJ4&lt;&gt;"必要"</formula>
    </cfRule>
  </conditionalFormatting>
  <conditionalFormatting sqref="AL4:AL103">
    <cfRule type="expression" priority="18" dxfId="0">
      <formula>$AJ4&lt;&gt;"必要"</formula>
    </cfRule>
  </conditionalFormatting>
  <conditionalFormatting sqref="AM4:AM103">
    <cfRule type="expression" priority="19" dxfId="0">
      <formula>$AJ4&lt;&gt;"必要"</formula>
    </cfRule>
  </conditionalFormatting>
  <conditionalFormatting sqref="AN4:AN103">
    <cfRule type="expression" priority="20" dxfId="0">
      <formula>$AJ4&lt;&gt;"必要"</formula>
    </cfRule>
  </conditionalFormatting>
  <conditionalFormatting sqref="AO4:AO103">
    <cfRule type="expression" priority="21" dxfId="0">
      <formula>$AJ4&lt;&gt;"必要"</formula>
    </cfRule>
    <cfRule type="expression" priority="23" dxfId="0">
      <formula>OR($AJ4&lt;&gt;"必要",$AN4="S型（1名・ダブルベッド1台を1名利用）")</formula>
    </cfRule>
  </conditionalFormatting>
  <conditionalFormatting sqref="AP4:AP103">
    <cfRule type="expression" priority="22" dxfId="0">
      <formula>$AJ4&lt;&gt;"必要"</formula>
    </cfRule>
  </conditionalFormatting>
  <dataValidations count="31">
    <dataValidation sqref="J4:J103" showDropDown="0" showInputMessage="0" showErrorMessage="1" allowBlank="1" type="list">
      <formula1>lst_res</formula1>
    </dataValidation>
    <dataValidation sqref="K4:K103" showDropDown="0" showInputMessage="0" showErrorMessage="1" allowBlank="1" type="list">
      <formula1>lst_cat</formula1>
    </dataValidation>
    <dataValidation sqref="P4:P103 W4:W103 Z4:Z103" showDropDown="0" showInputMessage="0" showErrorMessage="1" allowBlank="1" type="list">
      <formula1>lst_yn</formula1>
    </dataValidation>
    <dataValidation sqref="AB4:AB103 AC4:AC103 AD4:AD103 AE4:AE103 AI4:AI103" showDropDown="0" showInputMessage="0" showErrorMessage="1" allowBlank="1" type="list">
      <formula1>lst_att</formula1>
    </dataValidation>
    <dataValidation sqref="AH4:AH103" showDropDown="0" showInputMessage="0" showErrorMessage="1" allowBlank="1" type="list">
      <formula1>lst_act126</formula1>
    </dataValidation>
    <dataValidation sqref="AR4:AR103" showDropDown="0" showInputMessage="0" showErrorMessage="1" allowBlank="1" type="list">
      <formula1>lst_airport</formula1>
    </dataValidation>
    <dataValidation sqref="AJ4:AJ103" showDropDown="0" showInputMessage="0" showErrorMessage="1" allowBlank="1" type="list">
      <formula1>lst_hotel_need</formula1>
    </dataValidation>
    <dataValidation sqref="AK4:AK103" showDropDown="0" showInputMessage="0" showErrorMessage="1" allowBlank="1" type="list">
      <formula1>lst_hotel</formula1>
    </dataValidation>
    <dataValidation sqref="AN4:AN103" showDropDown="0" showInputMessage="0" showErrorMessage="1" allowBlank="1" type="list">
      <formula1>lst_room_type</formula1>
    </dataValidation>
    <dataValidation sqref="AL4:AL103 AM4:AM103" showDropDown="0" showInputMessage="0" showErrorMessage="1" allowBlank="1" type="list">
      <formula1>lst_stay</formula1>
    </dataValidation>
    <dataValidation sqref="AV4:AV103" showDropDown="0" showInputMessage="0" showErrorMessage="1" allowBlank="1" errorTitle="入力エラー" error="0以上の金額を入力してください" type="whole" operator="greaterThanOrEqual">
      <formula1>0</formula1>
    </dataValidation>
    <dataValidation sqref="AF4:AF103 AG4:AG103" showDropDown="0" showInputMessage="0" showErrorMessage="1" allowBlank="1" errorTitle="入力エラー" error="0〜10の整数を入力してください" type="whole" operator="between">
      <formula1>0</formula1>
      <formula2>10</formula2>
    </dataValidation>
    <dataValidation sqref="H4:H103" showDropDown="0" showInputMessage="1" showErrorMessage="0" allowBlank="1" promptTitle="米山世界大会 事務局" prompt="必ずお一人ずつ、ご本人の実際のメールアドレスを入力してください。&#10;確認メール・入場QRコードの送付先、および宿泊予約などを行う&#10;マイページのログインに使用します。&#10;代表者アドレスの使い回し・同一アドレスの重複はできません。" type="textLength" operator="greaterThanOrEqual">
      <formula1>0</formula1>
    </dataValidation>
    <dataValidation sqref="I4:I103" showDropDown="0" showInputMessage="1" showErrorMessage="0" allowBlank="1" promptTitle="米山世界大会 事務局" prompt="電話番号も必ずお一人ずつご記入ください。&#10;宿泊予約・フライト情報などを行うマイページのログインに、&#10;メールアドレスと電話番号の両方を使用します。" type="textLength" operator="greaterThanOrEqual">
      <formula1>0</formula1>
    </dataValidation>
    <dataValidation sqref="A1:K1" showDropDown="0" showInputMessage="1" showErrorMessage="0" allowBlank="1" promptTitle="申込担当者（必須）" prompt="この申込書を記入・提出されるご担当者のお名前をご記入ください。&#10;複数の団体分をおまとめになる場合は、団体ごとの申込書すべてに&#10;同じお名前をご記入ください（重複して問題ありません）。&#10;ご自身が参加されない場合もご記入をお願いします。" type="textLength" operator="greaterThanOrEqual">
      <formula1>0</formula1>
    </dataValidation>
    <dataValidation sqref="C4:C103 D4:D103" showDropDown="0" showInputMessage="1" showErrorMessage="0" allowBlank="1" promptTitle="1行目は代表者をご記入ください" prompt="この名簿の一番上（4行目）にご記入いただいた方が、&#10;この団体の代表者として登録されます。&#10;事務局からのご連絡はこの代表者の方あてに行いますので、&#10;取りまとめのご担当者を必ず一番上にご記入ください。&#10;複数の団体をおまとめの場合、この名簿には団体ごとに実際に&#10;ご参加になる方を、ご担当者ご自身のお名前は1行目の&#10;「申込担当者」欄にご記入ください。" type="textLength" operator="greaterThanOrEqual">
      <formula1>0</formula1>
    </dataValidation>
    <dataValidation sqref="L4:L103" showDropDown="0" showInputMessage="0" showErrorMessage="1" allowBlank="1" errorTitle="記入不要の項目です" error="選択中の参加区分では記入不要の項目です。" type="custom" errorStyle="warning">
      <formula1>NOT(AND($K4&lt;&gt;"ロータリアン"))</formula1>
    </dataValidation>
    <dataValidation sqref="M4:M103" showDropDown="0" showInputMessage="0" showErrorMessage="1" allowBlank="1" errorTitle="記入不要の項目です" error="選択中の参加区分では記入不要の項目です。" type="custom" errorStyle="warning">
      <formula1>NOT(AND($K4&lt;&gt;"ロータリアン"))</formula1>
    </dataValidation>
    <dataValidation sqref="N4:N103" showDropDown="0" showInputMessage="0" showErrorMessage="1" allowBlank="1" errorTitle="記入不要の項目です" error="選択中の参加区分では記入不要の項目です。" type="custom" errorStyle="warning">
      <formula1>NOT(AND($K4&lt;&gt;"ロータリアン"))</formula1>
    </dataValidation>
    <dataValidation sqref="O4:O103" showDropDown="0" showInputMessage="0" showErrorMessage="1" allowBlank="1" errorTitle="記入不要の項目です" error="選択中の参加区分では記入不要の項目です。" type="custom" errorStyle="warning">
      <formula1>NOT(AND($K4&lt;&gt;"ロータリアン"))</formula1>
    </dataValidation>
    <dataValidation sqref="Q4:Q103" showDropDown="0" showInputMessage="0" showErrorMessage="1" allowBlank="1" errorTitle="記入不要の項目です" error="選択中の参加区分では記入不要の項目です。" type="custom" errorStyle="warning">
      <formula1>NOT(AND($K4&lt;&gt;"ロータリアンの家族・友人",$K4&lt;&gt;"米山学友の家族・友人"))</formula1>
    </dataValidation>
    <dataValidation sqref="R4:R103" showDropDown="0" showInputMessage="0" showErrorMessage="1" allowBlank="1" errorTitle="記入不要の項目です" error="選択中の参加区分では記入不要の項目です。" type="custom" errorStyle="warning">
      <formula1>NOT(AND($K4&lt;&gt;"米山学友",$K4&lt;&gt;"現役米山奨学生"))</formula1>
    </dataValidation>
    <dataValidation sqref="S4:S103" showDropDown="0" showInputMessage="0" showErrorMessage="1" allowBlank="1" errorTitle="記入不要の項目です" error="選択中の参加区分では記入不要の項目です。" type="custom" errorStyle="warning">
      <formula1>NOT(AND($K4&lt;&gt;"米山学友",$K4&lt;&gt;"現役米山奨学生"))</formula1>
    </dataValidation>
    <dataValidation sqref="T4:T103" showDropDown="0" showInputMessage="0" showErrorMessage="1" allowBlank="1" errorTitle="記入不要の項目です" error="選択中の参加区分では記入不要の項目です。" type="custom" errorStyle="warning">
      <formula1>NOT(AND($K4&lt;&gt;"米山学友",$K4&lt;&gt;"現役米山奨学生"))</formula1>
    </dataValidation>
    <dataValidation sqref="U4:U103" showDropDown="0" showInputMessage="0" showErrorMessage="1" allowBlank="1" errorTitle="記入不要の項目です" error="選択中の参加区分では記入不要の項目です。" type="custom" errorStyle="warning">
      <formula1>NOT(AND($K4&lt;&gt;"米山学友"))</formula1>
    </dataValidation>
    <dataValidation sqref="V4:V103" showDropDown="0" showInputMessage="0" showErrorMessage="1" allowBlank="1" errorTitle="記入不要の項目です" error="選択中の参加区分では記入不要の項目です。" type="custom" errorStyle="warning">
      <formula1>NOT(AND($K4&lt;&gt;"米山学友"))</formula1>
    </dataValidation>
    <dataValidation sqref="X4:X103" showDropDown="0" showInputMessage="0" showErrorMessage="1" allowBlank="1" errorTitle="記入不要の項目です" error="選択中の参加区分では記入不要の項目です。" type="custom" errorStyle="warning">
      <formula1>NOT(AND($K4&lt;&gt;"ロータリー関係者"))</formula1>
    </dataValidation>
    <dataValidation sqref="Y4:Y103" showDropDown="0" showInputMessage="0" showErrorMessage="1" allowBlank="1" errorTitle="記入不要の項目です" error="選択中の参加区分では記入不要の項目です。" type="custom" errorStyle="warning">
      <formula1>NOT(AND($K4&lt;&gt;"その他"))</formula1>
    </dataValidation>
    <dataValidation sqref="AA4:AA103" showDropDown="0" showInputMessage="0" showErrorMessage="1" allowBlank="1" errorTitle="記入不要の項目です" error="アレルギー・食事制限が「はい」の場合のみ記入してください。" type="custom" errorStyle="warning">
      <formula1>NOT($Z4&lt;&gt;"はい")</formula1>
    </dataValidation>
    <dataValidation sqref="AO4:AO103" showDropDown="0" showInputMessage="0" showErrorMessage="1" allowBlank="1" errorTitle="記入不要の項目です" error="宿泊予約が「必要」の場合のみご記入ください。" type="custom" errorStyle="warning">
      <formula1>NOT($AJ4&lt;&gt;"必要")</formula1>
    </dataValidation>
    <dataValidation sqref="AP4:AP103" showDropDown="0" showInputMessage="0" showErrorMessage="1" allowBlank="1" errorTitle="記入不要の項目です" error="宿泊予約が「必要」の場合のみご記入ください。" type="custom" errorStyle="warning">
      <formula1>NOT($AJ4&lt;&gt;"必要")</formula1>
    </dataValidation>
  </dataValidations>
  <pageMargins left="0.75" right="0.75" top="1" bottom="1" header="0.5" footer="0.5"/>
</worksheet>
</file>

<file path=xl/worksheets/sheet3.xml><?xml version="1.0" encoding="utf-8"?>
<worksheet xmlns="http://schemas.openxmlformats.org/spreadsheetml/2006/main">
  <sheetPr>
    <tabColor rgb="FFC00000"/>
    <outlinePr summaryBelow="1" summaryRight="1"/>
    <pageSetUpPr/>
  </sheetPr>
  <dimension ref="A1:AC13"/>
  <sheetViews>
    <sheetView workbookViewId="0">
      <selection activeCell="A1" sqref="A1"/>
    </sheetView>
  </sheetViews>
  <sheetFormatPr baseColWidth="8" defaultRowHeight="15"/>
  <sheetData>
    <row r="1" ht="24" customHeight="1">
      <c r="A1" s="36" t="inlineStr">
        <is>
          <t>【編集禁止】このシートは変更しないでください  /  請勿修改本工作表  /  DO NOT EDIT THIS SHEET
ドロップダウンの選択肢と料金の元データです。値の変更・削除・並べ替えをすると「申込者名簿」シートの自動計算が壊れます。</t>
        </is>
      </c>
    </row>
    <row r="2" ht="24" customHeight="1"/>
    <row r="3">
      <c r="A3" s="37" t="inlineStr">
        <is>
          <t>参加区分</t>
        </is>
      </c>
      <c r="B3" s="37" t="inlineStr">
        <is>
          <t>基本参加費</t>
        </is>
      </c>
      <c r="G3" s="37" t="inlineStr">
        <is>
          <t>12/6活動</t>
        </is>
      </c>
      <c r="H3" s="37" t="inlineStr">
        <is>
          <t>活動費</t>
        </is>
      </c>
      <c r="P3" s="37" t="inlineStr">
        <is>
          <t>居住地</t>
        </is>
      </c>
      <c r="Q3" s="37" t="inlineStr">
        <is>
          <t>はい/いいえ</t>
        </is>
      </c>
      <c r="R3" s="37" t="inlineStr">
        <is>
          <t>参加/不参加</t>
        </is>
      </c>
      <c r="X3" s="37" t="inlineStr">
        <is>
          <t>到着空港</t>
        </is>
      </c>
      <c r="Y3" s="37" t="inlineStr">
        <is>
          <t>宿泊予約</t>
        </is>
      </c>
      <c r="AA3" s="37" t="inlineStr">
        <is>
          <t>宿泊ホテル</t>
        </is>
      </c>
      <c r="AB3" s="37" t="inlineStr">
        <is>
          <t>部屋タイプ</t>
        </is>
      </c>
      <c r="AC3" s="37" t="inlineStr">
        <is>
          <t>宿泊日</t>
        </is>
      </c>
    </row>
    <row r="4">
      <c r="A4" t="inlineStr">
        <is>
          <t>ロータリアン</t>
        </is>
      </c>
      <c r="B4" t="n">
        <v>3000</v>
      </c>
      <c r="G4" t="inlineStr">
        <is>
          <t>参加しない</t>
        </is>
      </c>
      <c r="H4" t="n">
        <v>0</v>
      </c>
      <c r="P4" t="inlineStr">
        <is>
          <t>台湾</t>
        </is>
      </c>
      <c r="Q4" t="inlineStr">
        <is>
          <t>はい</t>
        </is>
      </c>
      <c r="R4" t="inlineStr">
        <is>
          <t>参加</t>
        </is>
      </c>
      <c r="X4" t="inlineStr">
        <is>
          <t>松山空港</t>
        </is>
      </c>
      <c r="Y4" t="inlineStr">
        <is>
          <t>必要</t>
        </is>
      </c>
      <c r="AA4" t="inlineStr">
        <is>
          <t>龍山温泉旅館</t>
        </is>
      </c>
      <c r="AB4" t="inlineStr">
        <is>
          <t>S型（1名・ダブルベッド1台を1名利用）</t>
        </is>
      </c>
      <c r="AC4" t="inlineStr">
        <is>
          <t>泊まる</t>
        </is>
      </c>
    </row>
    <row r="5">
      <c r="A5" t="inlineStr">
        <is>
          <t>ロータリアンの家族・友人</t>
        </is>
      </c>
      <c r="B5" t="n">
        <v>2500</v>
      </c>
      <c r="G5" t="inlineStr">
        <is>
          <t>A. 釣りエビ体験（蘭楊蟹荘）</t>
        </is>
      </c>
      <c r="H5" t="n">
        <v>1200</v>
      </c>
      <c r="P5" t="inlineStr">
        <is>
          <t>日本</t>
        </is>
      </c>
      <c r="Q5" t="inlineStr">
        <is>
          <t>いいえ</t>
        </is>
      </c>
      <c r="R5" t="inlineStr">
        <is>
          <t>不参加</t>
        </is>
      </c>
      <c r="X5" t="inlineStr">
        <is>
          <t>桃園空港 第1ターミナル</t>
        </is>
      </c>
      <c r="Y5" t="inlineStr">
        <is>
          <t>不要</t>
        </is>
      </c>
      <c r="AA5" t="inlineStr">
        <is>
          <t>帥王温泉 / バロンズ温泉ホテル</t>
        </is>
      </c>
      <c r="AB5" t="inlineStr">
        <is>
          <t>D型（2名・ダブルベッド1台）</t>
        </is>
      </c>
      <c r="AC5" t="inlineStr">
        <is>
          <t>泊まらない</t>
        </is>
      </c>
    </row>
    <row r="6">
      <c r="A6" t="inlineStr">
        <is>
          <t>米山学友</t>
        </is>
      </c>
      <c r="B6" t="n">
        <v>2000</v>
      </c>
      <c r="G6" t="inlineStr">
        <is>
          <t>B. 蘭陽博物館</t>
        </is>
      </c>
      <c r="H6" t="n">
        <v>1200</v>
      </c>
      <c r="P6" t="inlineStr">
        <is>
          <t>その他海外</t>
        </is>
      </c>
      <c r="X6" t="inlineStr">
        <is>
          <t>桃園空港 第2ターミナル</t>
        </is>
      </c>
      <c r="AA6" t="inlineStr">
        <is>
          <t>帝王行旅 / キング ホテル</t>
        </is>
      </c>
      <c r="AB6" t="inlineStr">
        <is>
          <t>T型（2名・ベッド2台）</t>
        </is>
      </c>
    </row>
    <row r="7">
      <c r="A7" t="inlineStr">
        <is>
          <t>米山学友の家族・友人</t>
        </is>
      </c>
      <c r="B7" t="n">
        <v>2500</v>
      </c>
      <c r="G7" t="inlineStr">
        <is>
          <t>C. 国立伝統芸術センター</t>
        </is>
      </c>
      <c r="H7" t="n">
        <v>1200</v>
      </c>
      <c r="AA7" t="inlineStr">
        <is>
          <t>捷絲旅 礁渓館(ジャストスリープ)</t>
        </is>
      </c>
      <c r="AB7" t="inlineStr">
        <is>
          <t>F型（3名以上・キングサイズ2台など）</t>
        </is>
      </c>
    </row>
    <row r="8">
      <c r="A8" t="inlineStr">
        <is>
          <t>現役米山奨学生</t>
        </is>
      </c>
      <c r="B8" t="n">
        <v>2000</v>
      </c>
      <c r="G8" t="inlineStr">
        <is>
          <t>D. カバラン蒸留所＋北后寺</t>
        </is>
      </c>
      <c r="H8" t="n">
        <v>1200</v>
      </c>
      <c r="AA8" t="inlineStr">
        <is>
          <t>麒麟酒店 / キリン ホテル</t>
        </is>
      </c>
    </row>
    <row r="9">
      <c r="A9" t="inlineStr">
        <is>
          <t>ロータリー関係者</t>
        </is>
      </c>
      <c r="B9" t="n">
        <v>3000</v>
      </c>
      <c r="AA9" t="inlineStr">
        <is>
          <t>中天渡假温泉 / パレッタリゾートホテル</t>
        </is>
      </c>
    </row>
    <row r="10">
      <c r="A10" t="inlineStr">
        <is>
          <t>その他</t>
        </is>
      </c>
      <c r="B10" t="n">
        <v>3000</v>
      </c>
      <c r="AA10" t="inlineStr">
        <is>
          <t>晶泉丰旅(ウェルスプリング バイ シルクス)</t>
        </is>
      </c>
    </row>
    <row r="11">
      <c r="AA11" t="inlineStr">
        <is>
          <t>寒沐酒店 (MU) / 礁渓寒沐ホテル</t>
        </is>
      </c>
    </row>
    <row r="13">
      <c r="A13" s="38" t="inlineStr">
        <is>
          <t>このシートはドロップダウンと料金計算の元データです。編集・削除・並べ替えをしないでください（変更すると申込者名簿シートの計算が崩れます）。</t>
        </is>
      </c>
    </row>
  </sheetData>
  <mergeCells count="1">
    <mergeCell ref="A1:Z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2026-07-31T13:55:03Z</dcterms:created>
  <dcterms:modified xmlns:dcterms="http://purl.org/dc/terms/" xmlns:xsi="http://www.w3.org/2001/XMLSchema-instance" xsi:type="dcterms:W3CDTF">2026-07-31T13:55:04Z</dcterms:modified>
</cp:coreProperties>
</file>